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DieseArbeitsmappe"/>
  <mc:AlternateContent xmlns:mc="http://schemas.openxmlformats.org/markup-compatibility/2006">
    <mc:Choice Requires="x15">
      <x15ac:absPath xmlns:x15ac="http://schemas.microsoft.com/office/spreadsheetml/2010/11/ac" url="\\ad001.siemens.net\dfs001\File\DE\pa_appl\Applikat\"/>
    </mc:Choice>
  </mc:AlternateContent>
  <xr:revisionPtr revIDLastSave="0" documentId="13_ncr:1_{CECD3387-6F88-4675-9B4D-8F09801893DB}" xr6:coauthVersionLast="45" xr6:coauthVersionMax="45" xr10:uidLastSave="{00000000-0000-0000-0000-000000000000}"/>
  <workbookProtection workbookPassword="DD43" lockStructure="1"/>
  <bookViews>
    <workbookView xWindow="-120" yWindow="-120" windowWidth="29040" windowHeight="15840" xr2:uid="{00000000-000D-0000-FFFF-FFFF00000000}"/>
  </bookViews>
  <sheets>
    <sheet name="Anfrage - Inquiry" sheetId="1" r:id="rId1"/>
  </sheets>
  <definedNames>
    <definedName name="_xlnm._FilterDatabase" localSheetId="0" hidden="1">'Anfrage - Inquiry'!$Q$27:$X$31</definedName>
    <definedName name="_xlnm.Print_Area" localSheetId="0">'Anfrage - Inquiry'!$B$2:$X$50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 i="1" l="1"/>
  <c r="B4" i="1" l="1"/>
  <c r="B5" i="1"/>
  <c r="P17" i="1"/>
  <c r="O17" i="1" l="1"/>
  <c r="B2" i="1"/>
  <c r="B3" i="1"/>
  <c r="AA30" i="1" l="1"/>
  <c r="AA29" i="1"/>
  <c r="AA28" i="1"/>
  <c r="AA27" i="1"/>
  <c r="B50" i="1"/>
  <c r="AB12" i="1" l="1"/>
  <c r="B49" i="1" l="1"/>
  <c r="AB14" i="1" l="1"/>
  <c r="AB15" i="1"/>
  <c r="AB16" i="1"/>
  <c r="AB17" i="1"/>
  <c r="AB18" i="1"/>
  <c r="AB19" i="1"/>
  <c r="AB20" i="1"/>
  <c r="AB21" i="1"/>
  <c r="AB22" i="1"/>
  <c r="AB13" i="1"/>
  <c r="T27" i="1" l="1"/>
  <c r="T28" i="1"/>
  <c r="T29" i="1"/>
  <c r="T30" i="1"/>
  <c r="Q18" i="1"/>
  <c r="Q31" i="1" l="1"/>
  <c r="N47" i="1" l="1"/>
  <c r="U3" i="1" l="1"/>
  <c r="S47" i="1" l="1"/>
  <c r="B11" i="1"/>
  <c r="B9" i="1"/>
  <c r="B6" i="1"/>
  <c r="C13" i="1"/>
  <c r="F13" i="1"/>
  <c r="N32" i="1"/>
  <c r="U10" i="1"/>
  <c r="N19" i="1"/>
  <c r="M13" i="1"/>
  <c r="B22" i="1"/>
  <c r="R13" i="1"/>
  <c r="R14" i="1"/>
  <c r="W11" i="1"/>
  <c r="G33" i="1"/>
  <c r="N31" i="1"/>
  <c r="W4" i="1"/>
  <c r="V4" i="1"/>
  <c r="V10" i="1"/>
  <c r="C34" i="1"/>
  <c r="N18" i="1"/>
  <c r="N20" i="1"/>
  <c r="G36" i="1"/>
  <c r="G35" i="1"/>
  <c r="G34" i="1"/>
  <c r="B31" i="1"/>
  <c r="T10" i="1"/>
  <c r="T9" i="1"/>
  <c r="R17" i="1"/>
  <c r="R16" i="1"/>
  <c r="R15" i="1"/>
  <c r="R12" i="1"/>
  <c r="R11" i="1"/>
  <c r="S17" i="1"/>
  <c r="S16" i="1"/>
  <c r="S15" i="1"/>
  <c r="S14" i="1"/>
  <c r="S13" i="1"/>
  <c r="S12" i="1"/>
  <c r="S11" i="1"/>
  <c r="Q9" i="1"/>
  <c r="S10" i="1"/>
  <c r="R10" i="1"/>
  <c r="Q10" i="1"/>
  <c r="S9" i="1"/>
  <c r="R9" i="1"/>
  <c r="M16" i="1"/>
  <c r="N21" i="1"/>
  <c r="N17" i="1"/>
  <c r="P21" i="1"/>
  <c r="O21" i="1"/>
  <c r="P20" i="1"/>
  <c r="O20" i="1"/>
  <c r="P19" i="1"/>
  <c r="O19" i="1"/>
  <c r="P18" i="1"/>
  <c r="O18" i="1"/>
  <c r="M9" i="1"/>
  <c r="B37" i="1" l="1"/>
  <c r="B46" i="1"/>
  <c r="B47" i="1"/>
</calcChain>
</file>

<file path=xl/sharedStrings.xml><?xml version="1.0" encoding="utf-8"?>
<sst xmlns="http://schemas.openxmlformats.org/spreadsheetml/2006/main" count="168" uniqueCount="145">
  <si>
    <t>min.</t>
  </si>
  <si>
    <t>max.</t>
  </si>
  <si>
    <t>E-Mail</t>
  </si>
  <si>
    <t xml:space="preserve"> </t>
  </si>
  <si>
    <t>SR</t>
  </si>
  <si>
    <t>°C</t>
  </si>
  <si>
    <t>no Ex</t>
  </si>
  <si>
    <t>burnable gas</t>
  </si>
  <si>
    <t>ATEX/IECEx ZONE0</t>
  </si>
  <si>
    <t>ATEX/IECEx ZONE1</t>
  </si>
  <si>
    <t>ATEX/IECEx ZONE2</t>
  </si>
  <si>
    <t>NEC500 Class I Div. 1 Group A,B,C,D</t>
  </si>
  <si>
    <t>NEC500 Class I Div. 2 Group A,B,C,D</t>
  </si>
  <si>
    <t>NEC505 Class I Zone 0 IIC</t>
  </si>
  <si>
    <t>NEC505 Class I Zone 1 IIC</t>
  </si>
  <si>
    <t>NEC505 Class I Zone 2 IIC</t>
  </si>
  <si>
    <t>kein Ex</t>
  </si>
  <si>
    <t>brennbares Gas</t>
  </si>
  <si>
    <t xml:space="preserve">CO </t>
  </si>
  <si>
    <t xml:space="preserve">CO2 </t>
  </si>
  <si>
    <t xml:space="preserve">CH4 </t>
  </si>
  <si>
    <t xml:space="preserve">C2H2 </t>
  </si>
  <si>
    <t xml:space="preserve">C2H4 </t>
  </si>
  <si>
    <t xml:space="preserve">C2H6 </t>
  </si>
  <si>
    <t>C3H6</t>
  </si>
  <si>
    <t>C3H8</t>
  </si>
  <si>
    <t xml:space="preserve">C4H6 </t>
  </si>
  <si>
    <t xml:space="preserve">C4H10 </t>
  </si>
  <si>
    <t>C6H14</t>
  </si>
  <si>
    <t>SO2</t>
  </si>
  <si>
    <t>SF6</t>
  </si>
  <si>
    <t>NH3</t>
  </si>
  <si>
    <t>NO</t>
  </si>
  <si>
    <t>H2O</t>
  </si>
  <si>
    <t>N2O</t>
  </si>
  <si>
    <t xml:space="preserve">H2 in N2 </t>
  </si>
  <si>
    <t xml:space="preserve">H2 in Ar </t>
  </si>
  <si>
    <t xml:space="preserve">H2 in NH3 </t>
  </si>
  <si>
    <t xml:space="preserve">He in N2 </t>
  </si>
  <si>
    <t xml:space="preserve">He in Ar </t>
  </si>
  <si>
    <t xml:space="preserve">He in H2 </t>
  </si>
  <si>
    <t xml:space="preserve">Ar in N2 </t>
  </si>
  <si>
    <t xml:space="preserve">Ar in O2 </t>
  </si>
  <si>
    <t xml:space="preserve">CO2 in N2 </t>
  </si>
  <si>
    <t>CH4 in N2</t>
  </si>
  <si>
    <t xml:space="preserve">CH4 in Ar </t>
  </si>
  <si>
    <t xml:space="preserve">NH3 in N2 </t>
  </si>
  <si>
    <t>O2</t>
  </si>
  <si>
    <t>Kurz</t>
  </si>
  <si>
    <t>Allgemeine Nutzung</t>
  </si>
  <si>
    <t>general propose</t>
  </si>
  <si>
    <t>-</t>
  </si>
  <si>
    <t>0..5 ppm</t>
  </si>
  <si>
    <t>0..10 ppm</t>
  </si>
  <si>
    <t>0..20 ppm</t>
  </si>
  <si>
    <t>0..50 ppm</t>
  </si>
  <si>
    <t>0..100 ppm</t>
  </si>
  <si>
    <t>0..300 ppm</t>
  </si>
  <si>
    <t>0..500 ppm</t>
  </si>
  <si>
    <t>0..1000 ppm</t>
  </si>
  <si>
    <t>0..3000 ppm</t>
  </si>
  <si>
    <t>0..5000 ppm</t>
  </si>
  <si>
    <t>0..0.5 %</t>
  </si>
  <si>
    <t>0..1 %</t>
  </si>
  <si>
    <t>0..3 %</t>
  </si>
  <si>
    <t>0..5 %</t>
  </si>
  <si>
    <t>0..10 %</t>
  </si>
  <si>
    <t>0..20 %</t>
  </si>
  <si>
    <t>0..30 %</t>
  </si>
  <si>
    <t>0..100 mg/m³</t>
  </si>
  <si>
    <t>0..150 mg/m³</t>
  </si>
  <si>
    <t>0..250 mg/m³</t>
  </si>
  <si>
    <t>0..400 mg/m³</t>
  </si>
  <si>
    <t>0..50 vpm</t>
  </si>
  <si>
    <t>0..100 vpm</t>
  </si>
  <si>
    <t>0..150 vpm</t>
  </si>
  <si>
    <t>0..200 vpm</t>
  </si>
  <si>
    <t>0..500 vpm</t>
  </si>
  <si>
    <t>0..1000 vpm</t>
  </si>
  <si>
    <t>0..2000 vpm</t>
  </si>
  <si>
    <t>% v/v</t>
  </si>
  <si>
    <t>ppm(v)</t>
  </si>
  <si>
    <t>vpm</t>
  </si>
  <si>
    <t>mg/m³</t>
  </si>
  <si>
    <t xml:space="preserve">- </t>
  </si>
  <si>
    <t xml:space="preserve">0..100 ppm </t>
  </si>
  <si>
    <t xml:space="preserve">0..200 ppm </t>
  </si>
  <si>
    <t xml:space="preserve">0..400 ppm </t>
  </si>
  <si>
    <t xml:space="preserve">0..1000 ppm </t>
  </si>
  <si>
    <t xml:space="preserve">0..3000 ppm </t>
  </si>
  <si>
    <t xml:space="preserve">0..5000 ppm </t>
  </si>
  <si>
    <t xml:space="preserve">0..500 ppm </t>
  </si>
  <si>
    <t xml:space="preserve">0..10000 ppm </t>
  </si>
  <si>
    <t xml:space="preserve">0..15000 ppm </t>
  </si>
  <si>
    <t xml:space="preserve">0..30000 ppm </t>
  </si>
  <si>
    <t xml:space="preserve">0..50000 ppm </t>
  </si>
  <si>
    <t xml:space="preserve">0..2 % </t>
  </si>
  <si>
    <t xml:space="preserve">0..3 % </t>
  </si>
  <si>
    <t xml:space="preserve">0..5 % </t>
  </si>
  <si>
    <t xml:space="preserve">0..10 % </t>
  </si>
  <si>
    <t xml:space="preserve">0..15 % </t>
  </si>
  <si>
    <t xml:space="preserve">0..25 % </t>
  </si>
  <si>
    <t xml:space="preserve">0..30 % </t>
  </si>
  <si>
    <t xml:space="preserve">0..50 % </t>
  </si>
  <si>
    <t xml:space="preserve">0..100 % </t>
  </si>
  <si>
    <t xml:space="preserve">0..750 mg/m³ </t>
  </si>
  <si>
    <t xml:space="preserve">0..1250 mg/m³ </t>
  </si>
  <si>
    <t xml:space="preserve">0..2000 mg/m³ </t>
  </si>
  <si>
    <t xml:space="preserve">0..2500 mg/m³ </t>
  </si>
  <si>
    <t>0..5000 mg/m³</t>
  </si>
  <si>
    <t>kPa abs.</t>
  </si>
  <si>
    <t>SIPROCESS GA700</t>
  </si>
  <si>
    <t xml:space="preserve">ULTRAMAT 7 </t>
  </si>
  <si>
    <t>ULTRAMAT 23</t>
  </si>
  <si>
    <t>ULTRAMAT 6</t>
  </si>
  <si>
    <t>OXYMAT 7</t>
  </si>
  <si>
    <t>OXYMAT 6</t>
  </si>
  <si>
    <t>OXYMAT 64</t>
  </si>
  <si>
    <t>ULTRA/OXY 6</t>
  </si>
  <si>
    <t>CALOMAT 7</t>
  </si>
  <si>
    <t>CALOMAT 6</t>
  </si>
  <si>
    <t>CALOMAT 62</t>
  </si>
  <si>
    <t>FIDAMAT 6</t>
  </si>
  <si>
    <t>SIPROCESS UV600</t>
  </si>
  <si>
    <t>II 3G Ex ec IIC Gc</t>
  </si>
  <si>
    <t xml:space="preserve">II 2G/3G Ex pyb IIC Gb </t>
  </si>
  <si>
    <t>II 2G/3G/3D Ex pyb IIC Gb Ex ec IIC Gc Ex pyb IIIC/IIC Dc/Gb Ex tc IIIC Dc</t>
  </si>
  <si>
    <t xml:space="preserve">II 2G Ex db IIC Gb </t>
  </si>
  <si>
    <t>II 2G Ex px</t>
  </si>
  <si>
    <t>II 2/3G Ex pz</t>
  </si>
  <si>
    <t>II 3G Ex nR</t>
  </si>
  <si>
    <t>II 3G Ex tn</t>
  </si>
  <si>
    <t>II 3D Ex tc</t>
  </si>
  <si>
    <t>II 3D Ex px</t>
  </si>
  <si>
    <t>II 2G Ex db</t>
  </si>
  <si>
    <t>II 2G Ex pxb</t>
  </si>
  <si>
    <t>II 3G Ex pzc</t>
  </si>
  <si>
    <t>II 3G Ex tc</t>
  </si>
  <si>
    <t>II 3G Ex nA</t>
  </si>
  <si>
    <t>II 3D Ex pxb</t>
  </si>
  <si>
    <t>II 3D Ex pzc</t>
  </si>
  <si>
    <t>CLASS1 Div2</t>
  </si>
  <si>
    <t>English</t>
  </si>
  <si>
    <r>
      <t xml:space="preserve">Technical Expert Center      
</t>
    </r>
    <r>
      <rPr>
        <b/>
        <sz val="10"/>
        <color theme="1" tint="4.9989318521683403E-2"/>
        <rFont val="Arial"/>
        <family val="2"/>
      </rPr>
      <t>send RFQ via</t>
    </r>
    <r>
      <rPr>
        <sz val="10"/>
        <color theme="1" tint="4.9989318521683403E-2"/>
        <rFont val="Arial"/>
        <family val="2"/>
      </rPr>
      <t xml:space="preserve">       
</t>
    </r>
    <r>
      <rPr>
        <sz val="8"/>
        <color theme="1" tint="0.34998626667073579"/>
        <rFont val="Arial"/>
        <family val="2"/>
      </rPr>
      <t xml:space="preserve">https://support.industry.siemens.com/cs/my/ </t>
    </r>
  </si>
  <si>
    <t>MI 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</si>
</sst>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x14ac:knownFonts="1">
    <font>
      <sz val="10"/>
      <name val="Arial"/>
    </font>
    <font>
      <sz val="10"/>
      <name val="Arial"/>
      <family val="2"/>
    </font>
    <font>
      <b/>
      <sz val="16"/>
      <name val="Arial"/>
      <family val="2"/>
    </font>
    <font>
      <b/>
      <sz val="12"/>
      <name val="Arial"/>
      <family val="2"/>
    </font>
    <font>
      <b/>
      <sz val="10"/>
      <name val="Arial"/>
      <family val="2"/>
    </font>
    <font>
      <sz val="10"/>
      <name val="Arial"/>
      <family val="2"/>
    </font>
    <font>
      <sz val="12"/>
      <name val="Arial"/>
      <family val="2"/>
    </font>
    <font>
      <sz val="8"/>
      <name val="Arial"/>
      <family val="2"/>
    </font>
    <font>
      <sz val="10"/>
      <color indexed="9"/>
      <name val="Arial"/>
      <family val="2"/>
    </font>
    <font>
      <sz val="10"/>
      <color indexed="8"/>
      <name val="Arial"/>
      <family val="2"/>
    </font>
    <font>
      <b/>
      <sz val="16"/>
      <color indexed="8"/>
      <name val="Arial"/>
      <family val="2"/>
    </font>
    <font>
      <b/>
      <sz val="16"/>
      <color indexed="10"/>
      <name val="Arial"/>
      <family val="2"/>
    </font>
    <font>
      <sz val="9"/>
      <name val="Arial"/>
      <family val="2"/>
    </font>
    <font>
      <b/>
      <sz val="11"/>
      <name val="Arial"/>
      <family val="2"/>
    </font>
    <font>
      <sz val="11"/>
      <name val="Arial"/>
      <family val="2"/>
    </font>
    <font>
      <b/>
      <sz val="14"/>
      <name val="Arial"/>
      <family val="2"/>
    </font>
    <font>
      <u/>
      <sz val="10"/>
      <color indexed="12"/>
      <name val="Arial"/>
      <family val="2"/>
    </font>
    <font>
      <sz val="7.5"/>
      <name val="Arial"/>
      <family val="2"/>
    </font>
    <font>
      <u/>
      <sz val="10"/>
      <color indexed="12"/>
      <name val="Arial"/>
      <family val="2"/>
    </font>
    <font>
      <b/>
      <sz val="10"/>
      <color theme="0"/>
      <name val="Arial"/>
      <family val="2"/>
    </font>
    <font>
      <sz val="12"/>
      <color theme="1"/>
      <name val="Arial"/>
      <family val="2"/>
    </font>
    <font>
      <b/>
      <sz val="16"/>
      <color theme="1"/>
      <name val="Arial"/>
      <family val="2"/>
    </font>
    <font>
      <b/>
      <sz val="9"/>
      <name val="Arial"/>
      <family val="2"/>
    </font>
    <font>
      <b/>
      <sz val="10"/>
      <color rgb="FFC00000"/>
      <name val="Arial"/>
      <family val="2"/>
    </font>
    <font>
      <sz val="10"/>
      <color theme="1" tint="4.9989318521683403E-2"/>
      <name val="Arial"/>
      <family val="2"/>
    </font>
    <font>
      <b/>
      <sz val="10"/>
      <color theme="1" tint="4.9989318521683403E-2"/>
      <name val="Arial"/>
      <family val="2"/>
    </font>
    <font>
      <sz val="8"/>
      <color theme="1" tint="0.34998626667073579"/>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8" tint="-0.249977111117893"/>
        <bgColor indexed="64"/>
      </patternFill>
    </fill>
    <fill>
      <patternFill patternType="solid">
        <fgColor theme="0"/>
        <bgColor indexed="64"/>
      </patternFill>
    </fill>
  </fills>
  <borders count="51">
    <border>
      <left/>
      <right/>
      <top/>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8">
    <xf numFmtId="0" fontId="0"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 fillId="0" borderId="0"/>
    <xf numFmtId="0" fontId="1" fillId="0" borderId="0"/>
  </cellStyleXfs>
  <cellXfs count="261">
    <xf numFmtId="0" fontId="0" fillId="0" borderId="0" xfId="0"/>
    <xf numFmtId="0" fontId="0" fillId="0" borderId="0" xfId="0" applyNumberFormat="1" applyAlignment="1" applyProtection="1"/>
    <xf numFmtId="0" fontId="0" fillId="0" borderId="0" xfId="0" applyNumberFormat="1" applyAlignment="1" applyProtection="1">
      <alignment horizontal="left"/>
    </xf>
    <xf numFmtId="0" fontId="4" fillId="0" borderId="0" xfId="0" applyNumberFormat="1" applyFont="1" applyAlignment="1" applyProtection="1">
      <alignment vertical="center"/>
    </xf>
    <xf numFmtId="0" fontId="4" fillId="4" borderId="9" xfId="0" applyNumberFormat="1" applyFont="1" applyFill="1" applyBorder="1" applyAlignment="1" applyProtection="1">
      <alignment horizontal="center" vertical="center"/>
      <protection locked="0"/>
    </xf>
    <xf numFmtId="0" fontId="5" fillId="4" borderId="9" xfId="0" applyNumberFormat="1" applyFont="1" applyFill="1" applyBorder="1" applyAlignment="1" applyProtection="1">
      <alignment horizontal="center" vertical="center"/>
      <protection locked="0"/>
    </xf>
    <xf numFmtId="0" fontId="0" fillId="0" borderId="0" xfId="0" applyNumberFormat="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0" fontId="0" fillId="0" borderId="0" xfId="0" applyNumberFormat="1" applyBorder="1" applyAlignment="1" applyProtection="1">
      <alignment horizontal="center" vertical="center"/>
      <protection hidden="1"/>
    </xf>
    <xf numFmtId="0" fontId="6" fillId="0" borderId="0" xfId="0" applyNumberFormat="1" applyFont="1" applyBorder="1" applyAlignment="1" applyProtection="1">
      <alignment horizontal="left" vertical="center"/>
      <protection hidden="1"/>
    </xf>
    <xf numFmtId="0" fontId="4" fillId="0" borderId="0" xfId="0" applyNumberFormat="1" applyFont="1" applyBorder="1" applyAlignment="1" applyProtection="1">
      <alignment horizontal="left" vertical="center"/>
      <protection hidden="1"/>
    </xf>
    <xf numFmtId="0" fontId="4" fillId="3" borderId="9" xfId="0" applyNumberFormat="1" applyFont="1" applyFill="1" applyBorder="1" applyAlignment="1" applyProtection="1">
      <alignment horizontal="center" vertical="center"/>
      <protection hidden="1"/>
    </xf>
    <xf numFmtId="0" fontId="8" fillId="0" borderId="0" xfId="0" applyNumberFormat="1" applyFont="1" applyBorder="1" applyAlignment="1" applyProtection="1">
      <alignment vertical="center"/>
      <protection hidden="1"/>
    </xf>
    <xf numFmtId="0" fontId="15" fillId="0" borderId="0" xfId="0" applyNumberFormat="1" applyFont="1" applyBorder="1" applyAlignment="1" applyProtection="1">
      <alignment vertical="center"/>
      <protection hidden="1"/>
    </xf>
    <xf numFmtId="0" fontId="4" fillId="0" borderId="0" xfId="0" applyNumberFormat="1" applyFont="1" applyFill="1" applyBorder="1" applyAlignment="1" applyProtection="1">
      <alignment horizontal="left" vertical="center"/>
      <protection hidden="1"/>
    </xf>
    <xf numFmtId="0" fontId="13" fillId="0" borderId="0" xfId="0" applyNumberFormat="1" applyFont="1" applyFill="1" applyBorder="1" applyAlignment="1" applyProtection="1">
      <alignment vertical="center"/>
      <protection hidden="1"/>
    </xf>
    <xf numFmtId="0" fontId="13" fillId="0" borderId="8" xfId="0" applyNumberFormat="1" applyFont="1" applyFill="1" applyBorder="1" applyAlignment="1" applyProtection="1">
      <alignment vertical="center"/>
      <protection hidden="1"/>
    </xf>
    <xf numFmtId="0" fontId="13" fillId="0" borderId="8" xfId="0" applyNumberFormat="1" applyFont="1" applyFill="1" applyBorder="1" applyAlignment="1" applyProtection="1">
      <alignment horizontal="center" vertical="center"/>
      <protection hidden="1"/>
    </xf>
    <xf numFmtId="0" fontId="0" fillId="0" borderId="8" xfId="0" applyNumberFormat="1" applyBorder="1" applyAlignment="1" applyProtection="1">
      <alignment vertical="center"/>
      <protection hidden="1"/>
    </xf>
    <xf numFmtId="0" fontId="0" fillId="0" borderId="0" xfId="0" applyNumberFormat="1" applyBorder="1" applyAlignment="1" applyProtection="1">
      <protection hidden="1"/>
    </xf>
    <xf numFmtId="0" fontId="0" fillId="0" borderId="8" xfId="0" applyNumberFormat="1" applyBorder="1" applyAlignment="1" applyProtection="1">
      <protection hidden="1"/>
    </xf>
    <xf numFmtId="0" fontId="1" fillId="0" borderId="0" xfId="0" applyNumberFormat="1" applyFont="1" applyFill="1" applyBorder="1" applyAlignment="1" applyProtection="1">
      <protection hidden="1"/>
    </xf>
    <xf numFmtId="0" fontId="1" fillId="0" borderId="0" xfId="0" applyNumberFormat="1" applyFont="1" applyFill="1" applyBorder="1" applyAlignment="1" applyProtection="1">
      <alignment vertical="center"/>
      <protection hidden="1"/>
    </xf>
    <xf numFmtId="0" fontId="14" fillId="0" borderId="0" xfId="0" applyNumberFormat="1" applyFont="1" applyFill="1" applyBorder="1" applyAlignment="1" applyProtection="1">
      <protection hidden="1"/>
    </xf>
    <xf numFmtId="0" fontId="5" fillId="3" borderId="17" xfId="0" applyNumberFormat="1" applyFont="1" applyFill="1" applyBorder="1" applyAlignment="1" applyProtection="1">
      <alignment vertical="top" wrapText="1"/>
      <protection hidden="1"/>
    </xf>
    <xf numFmtId="0" fontId="5" fillId="3" borderId="18" xfId="0" applyNumberFormat="1" applyFont="1" applyFill="1" applyBorder="1" applyAlignment="1" applyProtection="1">
      <alignment vertical="top" wrapText="1"/>
      <protection hidden="1"/>
    </xf>
    <xf numFmtId="0" fontId="5" fillId="2" borderId="1" xfId="0" applyNumberFormat="1" applyFont="1" applyFill="1" applyBorder="1" applyAlignment="1" applyProtection="1">
      <alignment horizontal="center" vertical="center"/>
      <protection hidden="1"/>
    </xf>
    <xf numFmtId="0" fontId="4" fillId="2" borderId="1" xfId="0" applyNumberFormat="1" applyFont="1" applyFill="1" applyBorder="1" applyAlignment="1" applyProtection="1">
      <alignment vertical="center"/>
      <protection hidden="1"/>
    </xf>
    <xf numFmtId="0" fontId="4" fillId="2" borderId="16" xfId="0" applyNumberFormat="1" applyFont="1" applyFill="1" applyBorder="1" applyAlignment="1" applyProtection="1">
      <alignment vertical="center"/>
      <protection hidden="1"/>
    </xf>
    <xf numFmtId="0" fontId="4" fillId="2" borderId="11" xfId="0" applyNumberFormat="1" applyFont="1" applyFill="1" applyBorder="1" applyAlignment="1" applyProtection="1">
      <alignment vertical="center"/>
      <protection hidden="1"/>
    </xf>
    <xf numFmtId="0" fontId="0" fillId="2" borderId="13" xfId="0" applyNumberFormat="1" applyFill="1" applyBorder="1" applyAlignment="1" applyProtection="1">
      <alignment horizontal="left" vertical="center"/>
      <protection hidden="1"/>
    </xf>
    <xf numFmtId="0" fontId="0" fillId="2" borderId="14" xfId="0" applyNumberFormat="1" applyFill="1" applyBorder="1" applyAlignment="1" applyProtection="1">
      <alignment vertical="center"/>
      <protection hidden="1"/>
    </xf>
    <xf numFmtId="0" fontId="0" fillId="2" borderId="14" xfId="0" applyNumberFormat="1" applyFill="1" applyBorder="1" applyAlignment="1" applyProtection="1">
      <alignment horizontal="left" vertical="center"/>
      <protection hidden="1"/>
    </xf>
    <xf numFmtId="0" fontId="0" fillId="2" borderId="15" xfId="0" applyNumberFormat="1" applyFill="1" applyBorder="1" applyAlignment="1" applyProtection="1">
      <alignment horizontal="left" vertical="center"/>
      <protection hidden="1"/>
    </xf>
    <xf numFmtId="0" fontId="0" fillId="2" borderId="4" xfId="0" applyNumberFormat="1" applyFill="1" applyBorder="1" applyAlignment="1" applyProtection="1">
      <alignment vertical="center"/>
      <protection hidden="1"/>
    </xf>
    <xf numFmtId="0" fontId="0" fillId="2" borderId="5" xfId="0" applyNumberFormat="1" applyFill="1" applyBorder="1" applyAlignment="1" applyProtection="1">
      <alignment horizontal="left" vertical="center"/>
      <protection hidden="1"/>
    </xf>
    <xf numFmtId="0" fontId="0" fillId="2" borderId="6" xfId="0" applyNumberFormat="1" applyFill="1" applyBorder="1" applyAlignment="1" applyProtection="1">
      <alignment vertical="center"/>
      <protection hidden="1"/>
    </xf>
    <xf numFmtId="0" fontId="0" fillId="2" borderId="6" xfId="0" applyNumberFormat="1" applyFill="1" applyBorder="1" applyAlignment="1" applyProtection="1">
      <alignment horizontal="left" vertical="center"/>
      <protection hidden="1"/>
    </xf>
    <xf numFmtId="0" fontId="0" fillId="2" borderId="7" xfId="0" applyNumberFormat="1" applyFill="1" applyBorder="1" applyAlignment="1" applyProtection="1">
      <alignment horizontal="left" vertical="center"/>
      <protection hidden="1"/>
    </xf>
    <xf numFmtId="0" fontId="0" fillId="2" borderId="4" xfId="0" applyNumberFormat="1" applyFill="1" applyBorder="1" applyAlignment="1" applyProtection="1">
      <alignment horizontal="center" vertical="center"/>
      <protection hidden="1"/>
    </xf>
    <xf numFmtId="0" fontId="5" fillId="2" borderId="4" xfId="0" applyNumberFormat="1" applyFont="1" applyFill="1" applyBorder="1" applyAlignment="1" applyProtection="1">
      <alignment horizontal="left" vertical="center"/>
      <protection hidden="1"/>
    </xf>
    <xf numFmtId="0" fontId="0" fillId="2" borderId="0" xfId="0" applyNumberFormat="1" applyFill="1" applyBorder="1" applyAlignment="1" applyProtection="1">
      <alignment horizontal="center" vertical="center"/>
      <protection hidden="1"/>
    </xf>
    <xf numFmtId="0" fontId="0" fillId="2" borderId="0" xfId="0" applyNumberFormat="1" applyFill="1" applyBorder="1" applyAlignment="1" applyProtection="1">
      <alignment vertical="center"/>
      <protection hidden="1"/>
    </xf>
    <xf numFmtId="0" fontId="4" fillId="2" borderId="8" xfId="0" applyNumberFormat="1" applyFont="1" applyFill="1" applyBorder="1" applyAlignment="1" applyProtection="1">
      <alignment horizontal="center" vertical="center"/>
      <protection hidden="1"/>
    </xf>
    <xf numFmtId="0" fontId="0" fillId="0" borderId="0" xfId="0" applyNumberFormat="1" applyAlignment="1" applyProtection="1">
      <protection hidden="1"/>
    </xf>
    <xf numFmtId="0" fontId="0" fillId="0" borderId="0" xfId="0" applyNumberFormat="1" applyAlignment="1" applyProtection="1">
      <alignment horizontal="left"/>
      <protection hidden="1"/>
    </xf>
    <xf numFmtId="0" fontId="1" fillId="0" borderId="0" xfId="0" applyNumberFormat="1" applyFont="1" applyAlignment="1" applyProtection="1"/>
    <xf numFmtId="0" fontId="5" fillId="2" borderId="9" xfId="0" applyNumberFormat="1" applyFont="1" applyFill="1" applyBorder="1" applyAlignment="1" applyProtection="1">
      <alignment vertical="center"/>
      <protection hidden="1"/>
    </xf>
    <xf numFmtId="49" fontId="7" fillId="4" borderId="1"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hidden="1"/>
    </xf>
    <xf numFmtId="0" fontId="4" fillId="2" borderId="4" xfId="0" applyNumberFormat="1" applyFont="1" applyFill="1" applyBorder="1" applyAlignment="1" applyProtection="1">
      <alignment horizontal="left" vertical="center"/>
      <protection hidden="1"/>
    </xf>
    <xf numFmtId="0" fontId="4" fillId="2" borderId="3" xfId="0" applyNumberFormat="1" applyFont="1" applyFill="1" applyBorder="1" applyAlignment="1" applyProtection="1">
      <alignment horizontal="left" vertical="center"/>
      <protection hidden="1"/>
    </xf>
    <xf numFmtId="0" fontId="4" fillId="2" borderId="3" xfId="0" applyNumberFormat="1" applyFont="1" applyFill="1" applyBorder="1" applyAlignment="1" applyProtection="1">
      <alignment horizontal="center" vertical="center"/>
      <protection hidden="1"/>
    </xf>
    <xf numFmtId="0" fontId="4" fillId="4" borderId="28" xfId="0" applyNumberFormat="1" applyFont="1" applyFill="1" applyBorder="1" applyAlignment="1" applyProtection="1">
      <alignment horizontal="center" vertical="center"/>
      <protection locked="0"/>
    </xf>
    <xf numFmtId="0" fontId="10" fillId="0" borderId="0" xfId="0" applyNumberFormat="1" applyFont="1" applyBorder="1" applyAlignment="1" applyProtection="1">
      <alignment horizontal="left" vertical="center"/>
      <protection hidden="1"/>
    </xf>
    <xf numFmtId="0" fontId="0" fillId="0" borderId="21" xfId="0" applyNumberFormat="1" applyBorder="1" applyAlignment="1" applyProtection="1">
      <alignment vertical="center"/>
      <protection hidden="1"/>
    </xf>
    <xf numFmtId="0" fontId="15" fillId="0" borderId="21" xfId="0" applyNumberFormat="1" applyFont="1" applyBorder="1" applyAlignment="1" applyProtection="1">
      <alignment vertical="center"/>
      <protection hidden="1"/>
    </xf>
    <xf numFmtId="0" fontId="1" fillId="0" borderId="21" xfId="0" applyNumberFormat="1" applyFont="1" applyFill="1" applyBorder="1" applyAlignment="1" applyProtection="1">
      <protection hidden="1"/>
    </xf>
    <xf numFmtId="0" fontId="0" fillId="0" borderId="4" xfId="0" applyNumberFormat="1" applyBorder="1" applyAlignment="1" applyProtection="1">
      <alignment vertical="center"/>
      <protection hidden="1"/>
    </xf>
    <xf numFmtId="0" fontId="5" fillId="3" borderId="23" xfId="0" applyNumberFormat="1" applyFont="1" applyFill="1" applyBorder="1" applyAlignment="1" applyProtection="1">
      <alignment vertical="top" wrapText="1"/>
      <protection hidden="1"/>
    </xf>
    <xf numFmtId="0" fontId="5" fillId="3" borderId="4" xfId="0" applyNumberFormat="1" applyFont="1" applyFill="1" applyBorder="1" applyAlignment="1" applyProtection="1">
      <alignment vertical="top" wrapText="1"/>
      <protection hidden="1"/>
    </xf>
    <xf numFmtId="0" fontId="10" fillId="0" borderId="21" xfId="0" applyNumberFormat="1" applyFont="1" applyBorder="1" applyAlignment="1" applyProtection="1">
      <alignment horizontal="left" vertical="center"/>
      <protection hidden="1"/>
    </xf>
    <xf numFmtId="0" fontId="7" fillId="2" borderId="23" xfId="0" applyNumberFormat="1" applyFont="1" applyFill="1" applyBorder="1" applyAlignment="1" applyProtection="1">
      <alignment vertical="center"/>
      <protection hidden="1"/>
    </xf>
    <xf numFmtId="0" fontId="7" fillId="2" borderId="4" xfId="0" applyNumberFormat="1" applyFont="1" applyFill="1" applyBorder="1" applyAlignment="1" applyProtection="1">
      <alignment vertical="center"/>
      <protection hidden="1"/>
    </xf>
    <xf numFmtId="0" fontId="4" fillId="4" borderId="11" xfId="0" applyNumberFormat="1" applyFont="1" applyFill="1" applyBorder="1" applyAlignment="1" applyProtection="1">
      <alignment vertical="top"/>
      <protection locked="0" hidden="1"/>
    </xf>
    <xf numFmtId="0" fontId="4" fillId="4" borderId="1" xfId="0" applyNumberFormat="1" applyFont="1" applyFill="1" applyBorder="1" applyAlignment="1" applyProtection="1">
      <alignment vertical="top"/>
      <protection locked="0" hidden="1"/>
    </xf>
    <xf numFmtId="0" fontId="5" fillId="2" borderId="32" xfId="0" applyNumberFormat="1" applyFont="1" applyFill="1" applyBorder="1" applyAlignment="1" applyProtection="1">
      <alignment horizontal="center" vertical="center"/>
      <protection hidden="1"/>
    </xf>
    <xf numFmtId="49" fontId="1" fillId="4" borderId="30" xfId="0" applyNumberFormat="1" applyFont="1" applyFill="1" applyBorder="1" applyAlignment="1" applyProtection="1">
      <alignment horizontal="center" vertical="center"/>
      <protection locked="0"/>
    </xf>
    <xf numFmtId="49" fontId="7" fillId="4" borderId="32" xfId="0" applyNumberFormat="1" applyFont="1" applyFill="1" applyBorder="1" applyAlignment="1" applyProtection="1">
      <alignment horizontal="center" vertical="center"/>
      <protection locked="0"/>
    </xf>
    <xf numFmtId="49" fontId="5" fillId="4" borderId="30" xfId="0" applyNumberFormat="1" applyFont="1" applyFill="1" applyBorder="1" applyAlignment="1" applyProtection="1">
      <alignment horizontal="center" vertical="center"/>
      <protection locked="0"/>
    </xf>
    <xf numFmtId="0" fontId="4" fillId="2" borderId="30" xfId="0" applyNumberFormat="1" applyFont="1" applyFill="1" applyBorder="1" applyAlignment="1" applyProtection="1">
      <alignment vertical="center"/>
      <protection hidden="1"/>
    </xf>
    <xf numFmtId="0" fontId="4" fillId="2" borderId="33" xfId="0" applyNumberFormat="1" applyFont="1" applyFill="1" applyBorder="1" applyAlignment="1" applyProtection="1">
      <alignment vertical="center"/>
      <protection hidden="1"/>
    </xf>
    <xf numFmtId="0" fontId="0" fillId="0" borderId="0" xfId="0" applyNumberFormat="1" applyAlignment="1" applyProtection="1"/>
    <xf numFmtId="49" fontId="0" fillId="0" borderId="0" xfId="0" applyNumberFormat="1" applyAlignment="1" applyProtection="1"/>
    <xf numFmtId="0" fontId="0" fillId="5" borderId="9" xfId="0" applyNumberFormat="1" applyFill="1" applyBorder="1" applyAlignment="1" applyProtection="1"/>
    <xf numFmtId="0" fontId="4" fillId="0" borderId="0" xfId="0" applyNumberFormat="1" applyFont="1" applyAlignment="1" applyProtection="1"/>
    <xf numFmtId="0" fontId="1" fillId="0" borderId="0" xfId="0" applyNumberFormat="1" applyFont="1" applyFill="1" applyBorder="1" applyAlignment="1" applyProtection="1"/>
    <xf numFmtId="0" fontId="1" fillId="3" borderId="16" xfId="0" applyNumberFormat="1" applyFont="1" applyFill="1" applyBorder="1" applyAlignment="1" applyProtection="1">
      <alignment vertical="center"/>
      <protection hidden="1"/>
    </xf>
    <xf numFmtId="0" fontId="1" fillId="0" borderId="0" xfId="0" applyNumberFormat="1" applyFont="1" applyFill="1" applyBorder="1" applyAlignment="1" applyProtection="1">
      <alignment horizontal="right" vertical="center"/>
      <protection hidden="1"/>
    </xf>
    <xf numFmtId="0" fontId="13" fillId="0" borderId="0" xfId="0" applyNumberFormat="1" applyFont="1" applyFill="1" applyBorder="1" applyAlignment="1" applyProtection="1">
      <alignment horizontal="left" vertical="center"/>
      <protection hidden="1"/>
    </xf>
    <xf numFmtId="0" fontId="1" fillId="0" borderId="21" xfId="0" applyNumberFormat="1" applyFont="1" applyBorder="1" applyAlignment="1" applyProtection="1">
      <alignment vertical="center"/>
      <protection hidden="1"/>
    </xf>
    <xf numFmtId="0" fontId="1" fillId="0" borderId="0" xfId="0" applyNumberFormat="1" applyFont="1" applyBorder="1" applyAlignment="1" applyProtection="1">
      <alignment horizontal="left" vertical="center"/>
      <protection hidden="1"/>
    </xf>
    <xf numFmtId="0" fontId="1" fillId="0" borderId="0" xfId="0" applyNumberFormat="1" applyFont="1" applyBorder="1" applyAlignment="1" applyProtection="1">
      <alignment vertical="center"/>
      <protection hidden="1"/>
    </xf>
    <xf numFmtId="0" fontId="4" fillId="2" borderId="3" xfId="0" applyNumberFormat="1" applyFont="1" applyFill="1" applyBorder="1" applyAlignment="1" applyProtection="1">
      <alignment horizontal="left" vertical="center"/>
      <protection hidden="1"/>
    </xf>
    <xf numFmtId="164" fontId="22" fillId="3" borderId="16" xfId="0" applyNumberFormat="1" applyFont="1" applyFill="1" applyBorder="1" applyAlignment="1" applyProtection="1">
      <alignment vertical="center"/>
      <protection hidden="1"/>
    </xf>
    <xf numFmtId="164" fontId="1" fillId="3" borderId="16" xfId="0" applyNumberFormat="1" applyFont="1" applyFill="1" applyBorder="1" applyAlignment="1" applyProtection="1">
      <alignment horizontal="center" vertical="center"/>
      <protection hidden="1"/>
    </xf>
    <xf numFmtId="0" fontId="0" fillId="0" borderId="0" xfId="0" applyNumberFormat="1" applyFont="1" applyAlignment="1" applyProtection="1"/>
    <xf numFmtId="49" fontId="12" fillId="4" borderId="9" xfId="0" applyNumberFormat="1" applyFont="1" applyFill="1" applyBorder="1" applyAlignment="1" applyProtection="1">
      <alignment horizontal="center" vertical="top"/>
      <protection locked="0"/>
    </xf>
    <xf numFmtId="49" fontId="12" fillId="4" borderId="9" xfId="0" applyNumberFormat="1" applyFont="1" applyFill="1" applyBorder="1" applyAlignment="1" applyProtection="1">
      <alignment horizontal="center" vertical="center"/>
      <protection locked="0"/>
    </xf>
    <xf numFmtId="0" fontId="5" fillId="2" borderId="11" xfId="0" applyNumberFormat="1" applyFont="1" applyFill="1" applyBorder="1" applyAlignment="1" applyProtection="1">
      <alignment horizontal="center" vertical="center"/>
      <protection hidden="1"/>
    </xf>
    <xf numFmtId="0" fontId="4" fillId="2" borderId="11" xfId="0" applyNumberFormat="1" applyFont="1" applyFill="1" applyBorder="1" applyAlignment="1" applyProtection="1">
      <alignment horizontal="center" vertical="center"/>
      <protection hidden="1"/>
    </xf>
    <xf numFmtId="0" fontId="3" fillId="0" borderId="4" xfId="0" applyNumberFormat="1" applyFont="1" applyBorder="1" applyAlignment="1" applyProtection="1">
      <alignment horizontal="right" vertical="center" indent="1"/>
      <protection hidden="1"/>
    </xf>
    <xf numFmtId="0" fontId="2" fillId="0" borderId="21" xfId="0" applyNumberFormat="1" applyFont="1" applyFill="1" applyBorder="1" applyAlignment="1" applyProtection="1">
      <alignment horizontal="left" vertical="center"/>
      <protection hidden="1"/>
    </xf>
    <xf numFmtId="0" fontId="4" fillId="2" borderId="21" xfId="0" applyNumberFormat="1" applyFont="1" applyFill="1" applyBorder="1" applyAlignment="1" applyProtection="1">
      <alignment vertical="center"/>
      <protection hidden="1"/>
    </xf>
    <xf numFmtId="0" fontId="4" fillId="2" borderId="0" xfId="0" applyNumberFormat="1" applyFont="1" applyFill="1" applyBorder="1" applyAlignment="1" applyProtection="1">
      <alignment vertical="center"/>
      <protection hidden="1"/>
    </xf>
    <xf numFmtId="0" fontId="5" fillId="2" borderId="12" xfId="0" applyNumberFormat="1" applyFont="1" applyFill="1" applyBorder="1" applyAlignment="1" applyProtection="1">
      <alignment horizontal="center" vertical="center"/>
      <protection hidden="1"/>
    </xf>
    <xf numFmtId="0" fontId="0" fillId="0" borderId="0" xfId="0" applyNumberFormat="1" applyBorder="1" applyAlignment="1" applyProtection="1"/>
    <xf numFmtId="0" fontId="5" fillId="2" borderId="31" xfId="0" applyNumberFormat="1" applyFont="1" applyFill="1" applyBorder="1" applyAlignment="1" applyProtection="1">
      <alignment horizontal="center" vertical="center"/>
      <protection hidden="1"/>
    </xf>
    <xf numFmtId="0" fontId="1" fillId="3" borderId="31" xfId="0" applyNumberFormat="1" applyFont="1" applyFill="1" applyBorder="1" applyAlignment="1" applyProtection="1">
      <alignment vertical="center"/>
      <protection hidden="1"/>
    </xf>
    <xf numFmtId="0" fontId="0" fillId="2" borderId="30" xfId="0" applyNumberFormat="1" applyFill="1" applyBorder="1" applyAlignment="1" applyProtection="1">
      <alignment vertical="center"/>
      <protection hidden="1"/>
    </xf>
    <xf numFmtId="0" fontId="22" fillId="2" borderId="37" xfId="0" applyNumberFormat="1" applyFont="1" applyFill="1" applyBorder="1" applyAlignment="1" applyProtection="1">
      <alignment horizontal="left" vertical="center"/>
      <protection hidden="1"/>
    </xf>
    <xf numFmtId="0" fontId="4" fillId="3" borderId="16" xfId="0" applyNumberFormat="1" applyFont="1" applyFill="1" applyBorder="1" applyAlignment="1" applyProtection="1">
      <alignment vertical="center"/>
      <protection hidden="1"/>
    </xf>
    <xf numFmtId="0" fontId="4" fillId="3" borderId="9" xfId="0" applyNumberFormat="1" applyFont="1" applyFill="1" applyBorder="1" applyAlignment="1" applyProtection="1">
      <alignment vertical="center"/>
      <protection hidden="1"/>
    </xf>
    <xf numFmtId="0" fontId="5" fillId="2" borderId="47" xfId="0" applyNumberFormat="1" applyFont="1" applyFill="1" applyBorder="1" applyAlignment="1" applyProtection="1">
      <alignment horizontal="center" vertical="center"/>
      <protection hidden="1"/>
    </xf>
    <xf numFmtId="0" fontId="0" fillId="2" borderId="41" xfId="0" applyNumberFormat="1" applyFill="1" applyBorder="1" applyAlignment="1" applyProtection="1">
      <alignment horizontal="center" vertical="center"/>
      <protection hidden="1"/>
    </xf>
    <xf numFmtId="0" fontId="5" fillId="2" borderId="48" xfId="0" applyNumberFormat="1" applyFont="1" applyFill="1" applyBorder="1" applyAlignment="1" applyProtection="1">
      <alignment horizontal="center" vertical="center"/>
      <protection hidden="1"/>
    </xf>
    <xf numFmtId="0" fontId="0" fillId="2" borderId="28" xfId="0" applyNumberFormat="1" applyFill="1" applyBorder="1" applyAlignment="1" applyProtection="1">
      <alignment horizontal="center" vertical="center"/>
      <protection hidden="1"/>
    </xf>
    <xf numFmtId="0" fontId="4" fillId="2" borderId="43" xfId="0" applyNumberFormat="1" applyFont="1" applyFill="1" applyBorder="1" applyAlignment="1" applyProtection="1">
      <alignment horizontal="left" vertical="center"/>
      <protection hidden="1"/>
    </xf>
    <xf numFmtId="0" fontId="1" fillId="2" borderId="44" xfId="0" applyNumberFormat="1" applyFont="1" applyFill="1" applyBorder="1" applyAlignment="1" applyProtection="1">
      <alignment vertical="center"/>
      <protection hidden="1"/>
    </xf>
    <xf numFmtId="0" fontId="4" fillId="2" borderId="21" xfId="0" applyNumberFormat="1" applyFont="1" applyFill="1" applyBorder="1" applyAlignment="1" applyProtection="1">
      <alignment horizontal="left" vertical="center"/>
      <protection hidden="1"/>
    </xf>
    <xf numFmtId="0" fontId="4" fillId="2" borderId="0" xfId="0" applyNumberFormat="1" applyFont="1" applyFill="1" applyBorder="1" applyAlignment="1" applyProtection="1">
      <alignment horizontal="left" vertical="center"/>
      <protection hidden="1"/>
    </xf>
    <xf numFmtId="0" fontId="4" fillId="2" borderId="8" xfId="0" applyNumberFormat="1" applyFont="1" applyFill="1" applyBorder="1" applyAlignment="1" applyProtection="1">
      <alignment horizontal="left" vertical="center"/>
      <protection hidden="1"/>
    </xf>
    <xf numFmtId="0" fontId="17" fillId="0" borderId="0" xfId="0" applyNumberFormat="1" applyFont="1" applyBorder="1" applyAlignment="1" applyProtection="1">
      <alignment horizontal="left" vertical="top"/>
      <protection hidden="1"/>
    </xf>
    <xf numFmtId="0" fontId="1" fillId="4" borderId="17" xfId="0" applyNumberFormat="1" applyFont="1" applyFill="1" applyBorder="1" applyAlignment="1" applyProtection="1">
      <alignment horizontal="center" vertical="center" wrapText="1"/>
      <protection locked="0"/>
    </xf>
    <xf numFmtId="0" fontId="1" fillId="4" borderId="18" xfId="0" applyNumberFormat="1" applyFont="1" applyFill="1" applyBorder="1" applyAlignment="1" applyProtection="1">
      <alignment horizontal="center" vertical="center" wrapText="1"/>
      <protection locked="0"/>
    </xf>
    <xf numFmtId="0" fontId="1" fillId="4" borderId="22" xfId="0" applyNumberFormat="1" applyFont="1" applyFill="1" applyBorder="1" applyAlignment="1" applyProtection="1">
      <alignment horizontal="center" vertical="center" wrapText="1"/>
      <protection locked="0"/>
    </xf>
    <xf numFmtId="0" fontId="1" fillId="4" borderId="23" xfId="0" applyNumberFormat="1" applyFont="1" applyFill="1" applyBorder="1" applyAlignment="1" applyProtection="1">
      <alignment horizontal="center" vertical="center" wrapText="1"/>
      <protection locked="0"/>
    </xf>
    <xf numFmtId="0" fontId="1" fillId="4" borderId="4"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49" fontId="5" fillId="4" borderId="24" xfId="0" applyNumberFormat="1" applyFont="1" applyFill="1" applyBorder="1" applyAlignment="1" applyProtection="1">
      <alignment horizontal="center" vertical="center"/>
      <protection locked="0"/>
    </xf>
    <xf numFmtId="49" fontId="5" fillId="4" borderId="25" xfId="0" applyNumberFormat="1" applyFont="1" applyFill="1" applyBorder="1" applyAlignment="1" applyProtection="1">
      <alignment horizontal="center" vertical="center"/>
      <protection locked="0"/>
    </xf>
    <xf numFmtId="0" fontId="5" fillId="2" borderId="16" xfId="0" applyNumberFormat="1" applyFont="1" applyFill="1" applyBorder="1" applyAlignment="1" applyProtection="1">
      <alignment horizontal="left" vertical="center"/>
      <protection hidden="1"/>
    </xf>
    <xf numFmtId="0" fontId="5" fillId="2" borderId="11" xfId="0" applyNumberFormat="1" applyFont="1" applyFill="1" applyBorder="1" applyAlignment="1" applyProtection="1">
      <alignment horizontal="left" vertical="center"/>
      <protection hidden="1"/>
    </xf>
    <xf numFmtId="0" fontId="4" fillId="2" borderId="23" xfId="0" applyNumberFormat="1" applyFont="1" applyFill="1" applyBorder="1" applyAlignment="1" applyProtection="1">
      <alignment horizontal="left" vertical="center"/>
      <protection hidden="1"/>
    </xf>
    <xf numFmtId="0" fontId="4" fillId="2" borderId="4" xfId="0" applyNumberFormat="1" applyFont="1" applyFill="1" applyBorder="1" applyAlignment="1" applyProtection="1">
      <alignment horizontal="left" vertical="center"/>
      <protection hidden="1"/>
    </xf>
    <xf numFmtId="0" fontId="4" fillId="2" borderId="3" xfId="0" applyNumberFormat="1" applyFont="1" applyFill="1" applyBorder="1" applyAlignment="1" applyProtection="1">
      <alignment horizontal="left" vertical="center"/>
      <protection hidden="1"/>
    </xf>
    <xf numFmtId="49" fontId="5" fillId="4" borderId="26" xfId="0" applyNumberFormat="1" applyFont="1" applyFill="1" applyBorder="1" applyAlignment="1" applyProtection="1">
      <alignment horizontal="center" vertical="center"/>
      <protection locked="0"/>
    </xf>
    <xf numFmtId="49" fontId="5" fillId="4" borderId="27" xfId="0" applyNumberFormat="1" applyFont="1" applyFill="1" applyBorder="1" applyAlignment="1" applyProtection="1">
      <alignment horizontal="center" vertical="center"/>
      <protection locked="0"/>
    </xf>
    <xf numFmtId="0" fontId="5" fillId="2" borderId="16" xfId="0" applyNumberFormat="1" applyFont="1" applyFill="1" applyBorder="1" applyAlignment="1" applyProtection="1">
      <alignment vertical="center"/>
      <protection hidden="1"/>
    </xf>
    <xf numFmtId="0" fontId="5" fillId="2" borderId="11" xfId="0" applyNumberFormat="1" applyFont="1" applyFill="1" applyBorder="1" applyAlignment="1" applyProtection="1">
      <alignment vertical="center"/>
      <protection hidden="1"/>
    </xf>
    <xf numFmtId="0" fontId="5" fillId="2" borderId="1" xfId="0" applyNumberFormat="1" applyFont="1" applyFill="1" applyBorder="1" applyAlignment="1" applyProtection="1">
      <alignment vertical="center"/>
      <protection hidden="1"/>
    </xf>
    <xf numFmtId="0" fontId="17" fillId="0" borderId="18" xfId="0" applyNumberFormat="1" applyFont="1" applyBorder="1" applyAlignment="1" applyProtection="1">
      <alignment horizontal="left" vertical="top"/>
      <protection hidden="1"/>
    </xf>
    <xf numFmtId="0" fontId="13" fillId="0" borderId="0" xfId="0" applyNumberFormat="1" applyFont="1" applyFill="1" applyBorder="1" applyAlignment="1" applyProtection="1">
      <alignment horizontal="center" vertical="center"/>
      <protection hidden="1"/>
    </xf>
    <xf numFmtId="0" fontId="1" fillId="3" borderId="18" xfId="0" applyNumberFormat="1" applyFont="1" applyFill="1" applyBorder="1" applyAlignment="1" applyProtection="1">
      <alignment horizontal="left" vertical="top" wrapText="1"/>
      <protection hidden="1"/>
    </xf>
    <xf numFmtId="0" fontId="5" fillId="3" borderId="18" xfId="0" applyNumberFormat="1" applyFont="1" applyFill="1" applyBorder="1" applyAlignment="1" applyProtection="1">
      <alignment horizontal="left" vertical="top" wrapText="1"/>
      <protection hidden="1"/>
    </xf>
    <xf numFmtId="0" fontId="5" fillId="3" borderId="4" xfId="0" applyNumberFormat="1" applyFont="1" applyFill="1" applyBorder="1" applyAlignment="1" applyProtection="1">
      <alignment horizontal="left" vertical="top" wrapText="1"/>
      <protection hidden="1"/>
    </xf>
    <xf numFmtId="49" fontId="1" fillId="3" borderId="21"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49" fontId="5" fillId="3" borderId="8" xfId="0" applyNumberFormat="1" applyFont="1" applyFill="1" applyBorder="1" applyAlignment="1" applyProtection="1">
      <alignment horizontal="left" vertical="top" wrapText="1"/>
      <protection locked="0"/>
    </xf>
    <xf numFmtId="49" fontId="5" fillId="3" borderId="21" xfId="0" applyNumberFormat="1" applyFont="1" applyFill="1" applyBorder="1" applyAlignment="1" applyProtection="1">
      <alignment horizontal="left" vertical="top" wrapText="1"/>
      <protection locked="0"/>
    </xf>
    <xf numFmtId="49" fontId="5" fillId="3" borderId="23"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5" fillId="3" borderId="22" xfId="0" applyNumberFormat="1" applyFont="1" applyFill="1" applyBorder="1" applyAlignment="1" applyProtection="1">
      <alignment horizontal="left" vertical="top" wrapText="1"/>
      <protection hidden="1"/>
    </xf>
    <xf numFmtId="0" fontId="5" fillId="3" borderId="3" xfId="0" applyNumberFormat="1" applyFont="1" applyFill="1" applyBorder="1" applyAlignment="1" applyProtection="1">
      <alignment horizontal="left" vertical="top" wrapText="1"/>
      <protection hidden="1"/>
    </xf>
    <xf numFmtId="0" fontId="5" fillId="0" borderId="21" xfId="0"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horizontal="left" vertical="center"/>
      <protection hidden="1"/>
    </xf>
    <xf numFmtId="0" fontId="1" fillId="4" borderId="44" xfId="0" applyNumberFormat="1" applyFont="1" applyFill="1" applyBorder="1" applyAlignment="1" applyProtection="1">
      <alignment horizontal="left" vertical="top" wrapText="1"/>
      <protection locked="0"/>
    </xf>
    <xf numFmtId="0" fontId="0" fillId="4" borderId="18" xfId="0" applyNumberFormat="1" applyFill="1" applyBorder="1" applyAlignment="1" applyProtection="1">
      <alignment horizontal="left" vertical="top"/>
      <protection locked="0"/>
    </xf>
    <xf numFmtId="0" fontId="1" fillId="4" borderId="39" xfId="0" applyNumberFormat="1" applyFont="1" applyFill="1" applyBorder="1" applyAlignment="1" applyProtection="1">
      <alignment horizontal="left" vertical="top" wrapText="1"/>
      <protection locked="0"/>
    </xf>
    <xf numFmtId="0" fontId="0" fillId="4" borderId="0" xfId="0" applyNumberFormat="1" applyFill="1" applyBorder="1" applyAlignment="1" applyProtection="1">
      <alignment horizontal="left" vertical="top"/>
      <protection locked="0"/>
    </xf>
    <xf numFmtId="0" fontId="0" fillId="4" borderId="39" xfId="0" applyNumberFormat="1" applyFill="1" applyBorder="1" applyAlignment="1" applyProtection="1">
      <alignment horizontal="left" vertical="top"/>
      <protection locked="0"/>
    </xf>
    <xf numFmtId="0" fontId="0" fillId="4" borderId="45" xfId="0" applyNumberFormat="1" applyFill="1" applyBorder="1" applyAlignment="1" applyProtection="1">
      <alignment horizontal="left" vertical="top"/>
      <protection locked="0"/>
    </xf>
    <xf numFmtId="0" fontId="0" fillId="4" borderId="10" xfId="0" applyNumberFormat="1" applyFill="1" applyBorder="1" applyAlignment="1" applyProtection="1">
      <alignment horizontal="left" vertical="top"/>
      <protection locked="0"/>
    </xf>
    <xf numFmtId="0" fontId="0" fillId="0" borderId="23" xfId="0" applyNumberFormat="1" applyBorder="1" applyAlignment="1" applyProtection="1">
      <alignment horizontal="left" vertical="center"/>
      <protection hidden="1"/>
    </xf>
    <xf numFmtId="0" fontId="0" fillId="0" borderId="4" xfId="0" applyNumberFormat="1" applyBorder="1" applyAlignment="1" applyProtection="1">
      <alignment horizontal="left" vertical="center"/>
      <protection hidden="1"/>
    </xf>
    <xf numFmtId="0" fontId="15" fillId="0" borderId="21" xfId="0" applyNumberFormat="1" applyFont="1" applyBorder="1" applyAlignment="1" applyProtection="1">
      <alignment horizontal="left" vertical="center"/>
      <protection hidden="1"/>
    </xf>
    <xf numFmtId="0" fontId="15" fillId="0" borderId="0" xfId="0" applyNumberFormat="1" applyFont="1" applyBorder="1" applyAlignment="1" applyProtection="1">
      <alignment horizontal="left" vertical="center"/>
      <protection hidden="1"/>
    </xf>
    <xf numFmtId="0" fontId="20" fillId="0" borderId="21"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15" fillId="2" borderId="0" xfId="0" applyNumberFormat="1" applyFont="1" applyFill="1" applyBorder="1" applyAlignment="1" applyProtection="1">
      <alignment horizontal="center" vertical="center"/>
      <protection hidden="1"/>
    </xf>
    <xf numFmtId="0" fontId="15" fillId="2" borderId="8" xfId="0" applyNumberFormat="1" applyFont="1" applyFill="1" applyBorder="1" applyAlignment="1" applyProtection="1">
      <alignment horizontal="center" vertical="center"/>
      <protection hidden="1"/>
    </xf>
    <xf numFmtId="49" fontId="12" fillId="4" borderId="36" xfId="0" applyNumberFormat="1" applyFont="1" applyFill="1" applyBorder="1" applyAlignment="1" applyProtection="1">
      <alignment horizontal="left" vertical="center" indent="1"/>
      <protection locked="0"/>
    </xf>
    <xf numFmtId="49" fontId="12" fillId="4" borderId="34" xfId="0" applyNumberFormat="1" applyFont="1" applyFill="1" applyBorder="1" applyAlignment="1" applyProtection="1">
      <alignment horizontal="left" vertical="center" indent="1"/>
      <protection locked="0"/>
    </xf>
    <xf numFmtId="49" fontId="12" fillId="4" borderId="35" xfId="0" applyNumberFormat="1" applyFont="1" applyFill="1" applyBorder="1" applyAlignment="1" applyProtection="1">
      <alignment horizontal="left" vertical="center" indent="1"/>
      <protection locked="0"/>
    </xf>
    <xf numFmtId="0" fontId="23" fillId="2" borderId="12" xfId="0" applyNumberFormat="1" applyFont="1" applyFill="1" applyBorder="1" applyAlignment="1" applyProtection="1">
      <alignment horizontal="right" vertical="center" indent="1"/>
      <protection hidden="1"/>
    </xf>
    <xf numFmtId="0" fontId="23" fillId="2" borderId="38" xfId="0" applyNumberFormat="1" applyFont="1" applyFill="1" applyBorder="1" applyAlignment="1" applyProtection="1">
      <alignment horizontal="right" vertical="center" indent="1"/>
      <protection hidden="1"/>
    </xf>
    <xf numFmtId="0" fontId="21" fillId="6" borderId="16" xfId="0" applyNumberFormat="1" applyFont="1" applyFill="1" applyBorder="1" applyAlignment="1" applyProtection="1">
      <alignment horizontal="center" vertical="center"/>
      <protection hidden="1"/>
    </xf>
    <xf numFmtId="0" fontId="21" fillId="6" borderId="11" xfId="0" applyNumberFormat="1" applyFont="1" applyFill="1" applyBorder="1" applyAlignment="1" applyProtection="1">
      <alignment horizontal="center" vertical="center"/>
      <protection hidden="1"/>
    </xf>
    <xf numFmtId="0" fontId="21" fillId="6" borderId="31" xfId="0" applyNumberFormat="1" applyFont="1" applyFill="1" applyBorder="1" applyAlignment="1" applyProtection="1">
      <alignment horizontal="center" vertical="center"/>
      <protection hidden="1"/>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4" fillId="2" borderId="21" xfId="0" applyNumberFormat="1" applyFont="1" applyFill="1" applyBorder="1" applyAlignment="1" applyProtection="1">
      <alignment horizontal="center" vertical="center"/>
      <protection hidden="1"/>
    </xf>
    <xf numFmtId="0" fontId="4" fillId="2" borderId="0" xfId="0" applyNumberFormat="1" applyFont="1" applyFill="1" applyBorder="1" applyAlignment="1" applyProtection="1">
      <alignment horizontal="center" vertical="center"/>
      <protection hidden="1"/>
    </xf>
    <xf numFmtId="0" fontId="4" fillId="2" borderId="23" xfId="0" applyNumberFormat="1" applyFont="1" applyFill="1" applyBorder="1" applyAlignment="1" applyProtection="1">
      <alignment horizontal="center" vertical="center"/>
      <protection hidden="1"/>
    </xf>
    <xf numFmtId="0" fontId="4" fillId="2" borderId="4" xfId="0" applyNumberFormat="1" applyFont="1" applyFill="1" applyBorder="1" applyAlignment="1" applyProtection="1">
      <alignment horizontal="center" vertical="center"/>
      <protection hidden="1"/>
    </xf>
    <xf numFmtId="0" fontId="4" fillId="2" borderId="40" xfId="0" applyNumberFormat="1" applyFont="1" applyFill="1" applyBorder="1" applyAlignment="1" applyProtection="1">
      <alignment horizontal="left" vertical="center"/>
      <protection hidden="1"/>
    </xf>
    <xf numFmtId="0" fontId="4" fillId="2" borderId="12" xfId="0" applyNumberFormat="1" applyFont="1" applyFill="1" applyBorder="1" applyAlignment="1" applyProtection="1">
      <alignment horizontal="left" vertical="center"/>
      <protection hidden="1"/>
    </xf>
    <xf numFmtId="0" fontId="4" fillId="2" borderId="20" xfId="0" applyNumberFormat="1" applyFont="1" applyFill="1" applyBorder="1" applyAlignment="1" applyProtection="1">
      <alignment horizontal="left" vertical="center"/>
      <protection hidden="1"/>
    </xf>
    <xf numFmtId="0" fontId="4" fillId="4" borderId="30"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2" fillId="0" borderId="30" xfId="0" applyNumberFormat="1" applyFont="1" applyBorder="1" applyAlignment="1" applyProtection="1">
      <alignment horizontal="left" vertical="center"/>
      <protection hidden="1"/>
    </xf>
    <xf numFmtId="0" fontId="2" fillId="0" borderId="11" xfId="0" applyNumberFormat="1" applyFont="1" applyBorder="1" applyAlignment="1" applyProtection="1">
      <alignment horizontal="left" vertical="center"/>
      <protection hidden="1"/>
    </xf>
    <xf numFmtId="0" fontId="1" fillId="3" borderId="16" xfId="0" applyNumberFormat="1" applyFont="1" applyFill="1" applyBorder="1" applyAlignment="1" applyProtection="1">
      <alignment horizontal="left" vertical="center"/>
      <protection hidden="1"/>
    </xf>
    <xf numFmtId="0" fontId="1" fillId="3" borderId="31" xfId="0" applyNumberFormat="1" applyFont="1" applyFill="1" applyBorder="1" applyAlignment="1" applyProtection="1">
      <alignment horizontal="left" vertical="center"/>
      <protection hidden="1"/>
    </xf>
    <xf numFmtId="0" fontId="24" fillId="0" borderId="17" xfId="1" applyNumberFormat="1" applyFont="1" applyBorder="1" applyAlignment="1" applyProtection="1">
      <alignment horizontal="left" vertical="top" wrapText="1"/>
      <protection locked="0" hidden="1"/>
    </xf>
    <xf numFmtId="0" fontId="24" fillId="0" borderId="18" xfId="1" applyNumberFormat="1" applyFont="1" applyBorder="1" applyAlignment="1" applyProtection="1">
      <alignment horizontal="left" vertical="top"/>
      <protection locked="0" hidden="1"/>
    </xf>
    <xf numFmtId="0" fontId="24" fillId="0" borderId="22" xfId="1" applyNumberFormat="1" applyFont="1" applyBorder="1" applyAlignment="1" applyProtection="1">
      <alignment horizontal="left" vertical="top"/>
      <protection locked="0" hidden="1"/>
    </xf>
    <xf numFmtId="0" fontId="24" fillId="0" borderId="21" xfId="1" applyNumberFormat="1" applyFont="1" applyBorder="1" applyAlignment="1" applyProtection="1">
      <alignment horizontal="left" vertical="top"/>
      <protection locked="0" hidden="1"/>
    </xf>
    <xf numFmtId="0" fontId="24" fillId="0" borderId="0" xfId="1" applyNumberFormat="1" applyFont="1" applyBorder="1" applyAlignment="1" applyProtection="1">
      <alignment horizontal="left" vertical="top"/>
      <protection locked="0" hidden="1"/>
    </xf>
    <xf numFmtId="0" fontId="24" fillId="0" borderId="8" xfId="1" applyNumberFormat="1" applyFont="1" applyBorder="1" applyAlignment="1" applyProtection="1">
      <alignment horizontal="left" vertical="top"/>
      <protection locked="0" hidden="1"/>
    </xf>
    <xf numFmtId="0" fontId="24" fillId="0" borderId="23" xfId="1" applyNumberFormat="1" applyFont="1" applyBorder="1" applyAlignment="1" applyProtection="1">
      <alignment horizontal="left" vertical="top"/>
      <protection locked="0" hidden="1"/>
    </xf>
    <xf numFmtId="0" fontId="24" fillId="0" borderId="4" xfId="1" applyNumberFormat="1" applyFont="1" applyBorder="1" applyAlignment="1" applyProtection="1">
      <alignment horizontal="left" vertical="top"/>
      <protection locked="0" hidden="1"/>
    </xf>
    <xf numFmtId="49" fontId="9" fillId="4" borderId="16" xfId="0" applyNumberFormat="1" applyFont="1" applyFill="1" applyBorder="1" applyAlignment="1" applyProtection="1">
      <alignment horizontal="left" vertical="center"/>
      <protection locked="0"/>
    </xf>
    <xf numFmtId="49" fontId="9" fillId="4" borderId="11" xfId="0" applyNumberFormat="1" applyFont="1" applyFill="1" applyBorder="1" applyAlignment="1" applyProtection="1">
      <alignment horizontal="left" vertical="center"/>
      <protection locked="0"/>
    </xf>
    <xf numFmtId="49" fontId="9" fillId="4" borderId="1" xfId="0" applyNumberFormat="1" applyFont="1" applyFill="1" applyBorder="1" applyAlignment="1" applyProtection="1">
      <alignment horizontal="left" vertical="center"/>
      <protection locked="0"/>
    </xf>
    <xf numFmtId="0" fontId="5" fillId="2" borderId="45" xfId="0" applyNumberFormat="1" applyFont="1" applyFill="1" applyBorder="1" applyAlignment="1" applyProtection="1">
      <alignment horizontal="center" vertical="center"/>
      <protection hidden="1"/>
    </xf>
    <xf numFmtId="0" fontId="5" fillId="2" borderId="34" xfId="0" applyNumberFormat="1" applyFont="1" applyFill="1" applyBorder="1" applyAlignment="1" applyProtection="1">
      <alignment horizontal="center" vertical="center"/>
      <protection hidden="1"/>
    </xf>
    <xf numFmtId="0" fontId="5" fillId="2" borderId="46" xfId="0" applyNumberFormat="1" applyFont="1" applyFill="1" applyBorder="1" applyAlignment="1" applyProtection="1">
      <alignment horizontal="center" vertical="center"/>
      <protection hidden="1"/>
    </xf>
    <xf numFmtId="49" fontId="16" fillId="4" borderId="16" xfId="1" applyNumberFormat="1" applyFill="1" applyBorder="1" applyAlignment="1" applyProtection="1">
      <alignment horizontal="left" vertical="center" wrapText="1"/>
      <protection locked="0"/>
    </xf>
    <xf numFmtId="49" fontId="16" fillId="4" borderId="11" xfId="1" applyNumberFormat="1" applyFill="1" applyBorder="1" applyAlignment="1" applyProtection="1">
      <alignment horizontal="left" vertical="center" wrapText="1"/>
      <protection locked="0"/>
    </xf>
    <xf numFmtId="49" fontId="16" fillId="4" borderId="1" xfId="1" applyNumberFormat="1" applyFill="1" applyBorder="1" applyAlignment="1" applyProtection="1">
      <alignment horizontal="left" vertical="center" wrapText="1"/>
      <protection locked="0"/>
    </xf>
    <xf numFmtId="49" fontId="9" fillId="4" borderId="16" xfId="0" applyNumberFormat="1" applyFont="1" applyFill="1" applyBorder="1" applyAlignment="1" applyProtection="1">
      <alignment vertical="center"/>
      <protection locked="0"/>
    </xf>
    <xf numFmtId="49" fontId="9" fillId="4" borderId="11" xfId="0" applyNumberFormat="1" applyFont="1" applyFill="1" applyBorder="1" applyAlignment="1" applyProtection="1">
      <alignment vertical="center"/>
      <protection locked="0"/>
    </xf>
    <xf numFmtId="49" fontId="9" fillId="4" borderId="1" xfId="0" applyNumberFormat="1" applyFont="1" applyFill="1" applyBorder="1" applyAlignment="1" applyProtection="1">
      <alignment vertical="center"/>
      <protection locked="0"/>
    </xf>
    <xf numFmtId="0" fontId="4" fillId="2" borderId="30" xfId="0" applyNumberFormat="1" applyFont="1" applyFill="1" applyBorder="1" applyAlignment="1" applyProtection="1">
      <alignment horizontal="left" vertical="center"/>
      <protection hidden="1"/>
    </xf>
    <xf numFmtId="0" fontId="4" fillId="2" borderId="11" xfId="0" applyNumberFormat="1" applyFont="1" applyFill="1" applyBorder="1" applyAlignment="1" applyProtection="1">
      <alignment horizontal="left" vertical="center"/>
      <protection hidden="1"/>
    </xf>
    <xf numFmtId="0" fontId="5" fillId="4" borderId="17" xfId="0" applyNumberFormat="1" applyFont="1" applyFill="1" applyBorder="1" applyAlignment="1" applyProtection="1">
      <alignment horizontal="center" vertical="center"/>
      <protection locked="0"/>
    </xf>
    <xf numFmtId="0" fontId="5" fillId="4" borderId="18" xfId="0" applyNumberFormat="1" applyFont="1" applyFill="1" applyBorder="1" applyAlignment="1" applyProtection="1">
      <alignment horizontal="center" vertical="center"/>
      <protection locked="0"/>
    </xf>
    <xf numFmtId="0" fontId="5" fillId="4" borderId="22" xfId="0" applyNumberFormat="1" applyFont="1" applyFill="1" applyBorder="1" applyAlignment="1" applyProtection="1">
      <alignment horizontal="center" vertical="center"/>
      <protection locked="0"/>
    </xf>
    <xf numFmtId="0" fontId="5" fillId="4" borderId="21" xfId="0" applyNumberFormat="1" applyFont="1" applyFill="1" applyBorder="1" applyAlignment="1" applyProtection="1">
      <alignment horizontal="center" vertical="center"/>
      <protection locked="0"/>
    </xf>
    <xf numFmtId="0" fontId="5" fillId="4" borderId="0" xfId="0" applyNumberFormat="1" applyFont="1" applyFill="1" applyBorder="1" applyAlignment="1" applyProtection="1">
      <alignment horizontal="center" vertical="center"/>
      <protection locked="0"/>
    </xf>
    <xf numFmtId="0" fontId="5" fillId="4" borderId="8" xfId="0" applyNumberFormat="1" applyFont="1" applyFill="1" applyBorder="1" applyAlignment="1" applyProtection="1">
      <alignment horizontal="center" vertical="center"/>
      <protection locked="0"/>
    </xf>
    <xf numFmtId="0" fontId="4" fillId="2" borderId="41" xfId="0" applyNumberFormat="1" applyFont="1" applyFill="1" applyBorder="1" applyAlignment="1" applyProtection="1">
      <alignment horizontal="center" vertical="center"/>
      <protection hidden="1"/>
    </xf>
    <xf numFmtId="0" fontId="4" fillId="2" borderId="42" xfId="0" applyNumberFormat="1" applyFont="1" applyFill="1" applyBorder="1" applyAlignment="1" applyProtection="1">
      <alignment horizontal="center" vertical="center"/>
      <protection hidden="1"/>
    </xf>
    <xf numFmtId="0" fontId="4" fillId="2" borderId="43" xfId="0" applyNumberFormat="1" applyFont="1" applyFill="1" applyBorder="1" applyAlignment="1" applyProtection="1">
      <alignment horizontal="center" vertical="center"/>
      <protection hidden="1"/>
    </xf>
    <xf numFmtId="0" fontId="5" fillId="4" borderId="23" xfId="0" applyNumberFormat="1" applyFont="1" applyFill="1" applyBorder="1" applyAlignment="1" applyProtection="1">
      <alignment horizontal="center" vertical="center"/>
      <protection locked="0"/>
    </xf>
    <xf numFmtId="0" fontId="5" fillId="4" borderId="4"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49" fontId="1" fillId="4" borderId="26" xfId="0" applyNumberFormat="1" applyFont="1" applyFill="1" applyBorder="1" applyAlignment="1" applyProtection="1">
      <alignment horizontal="center" vertical="center"/>
      <protection locked="0"/>
    </xf>
    <xf numFmtId="0" fontId="4" fillId="2" borderId="16" xfId="0" applyNumberFormat="1" applyFont="1" applyFill="1" applyBorder="1" applyAlignment="1" applyProtection="1">
      <alignment horizontal="left" vertical="center"/>
      <protection hidden="1"/>
    </xf>
    <xf numFmtId="0" fontId="0" fillId="0" borderId="11"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2" borderId="16" xfId="0" applyNumberFormat="1" applyFill="1" applyBorder="1" applyAlignment="1" applyProtection="1">
      <alignment horizontal="left" vertical="center"/>
      <protection hidden="1"/>
    </xf>
    <xf numFmtId="0" fontId="0" fillId="2" borderId="11" xfId="0" applyNumberFormat="1" applyFill="1" applyBorder="1" applyAlignment="1" applyProtection="1">
      <alignment horizontal="left" vertical="center"/>
      <protection hidden="1"/>
    </xf>
    <xf numFmtId="0" fontId="19" fillId="5" borderId="17" xfId="0" applyNumberFormat="1" applyFont="1" applyFill="1" applyBorder="1" applyAlignment="1" applyProtection="1">
      <alignment horizontal="center" vertical="center" wrapText="1"/>
      <protection hidden="1"/>
    </xf>
    <xf numFmtId="0" fontId="19" fillId="5" borderId="18" xfId="0" applyNumberFormat="1" applyFont="1" applyFill="1" applyBorder="1" applyAlignment="1" applyProtection="1">
      <alignment horizontal="center" vertical="center" wrapText="1"/>
      <protection hidden="1"/>
    </xf>
    <xf numFmtId="0" fontId="19" fillId="5" borderId="21" xfId="0" applyNumberFormat="1" applyFont="1" applyFill="1" applyBorder="1" applyAlignment="1" applyProtection="1">
      <alignment horizontal="center" vertical="center" wrapText="1"/>
      <protection hidden="1"/>
    </xf>
    <xf numFmtId="0" fontId="19" fillId="5" borderId="0" xfId="0" applyNumberFormat="1" applyFont="1" applyFill="1" applyBorder="1" applyAlignment="1" applyProtection="1">
      <alignment horizontal="center" vertical="center" wrapText="1"/>
      <protection hidden="1"/>
    </xf>
    <xf numFmtId="0" fontId="5" fillId="2" borderId="17" xfId="0" applyNumberFormat="1" applyFont="1" applyFill="1" applyBorder="1" applyAlignment="1" applyProtection="1">
      <alignment vertical="center"/>
      <protection hidden="1"/>
    </xf>
    <xf numFmtId="0" fontId="5" fillId="2" borderId="18" xfId="0" applyNumberFormat="1" applyFont="1" applyFill="1" applyBorder="1" applyAlignment="1" applyProtection="1">
      <alignment vertical="center"/>
      <protection hidden="1"/>
    </xf>
    <xf numFmtId="0" fontId="5" fillId="2" borderId="22" xfId="0" applyNumberFormat="1" applyFont="1" applyFill="1" applyBorder="1" applyAlignment="1" applyProtection="1">
      <alignment vertical="center"/>
      <protection hidden="1"/>
    </xf>
    <xf numFmtId="0" fontId="0" fillId="0" borderId="11" xfId="0" applyBorder="1" applyAlignment="1" applyProtection="1">
      <alignment vertical="center"/>
      <protection hidden="1"/>
    </xf>
    <xf numFmtId="0" fontId="0" fillId="0" borderId="1" xfId="0" applyBorder="1" applyAlignment="1" applyProtection="1">
      <alignment vertical="center"/>
      <protection hidden="1"/>
    </xf>
    <xf numFmtId="0" fontId="4" fillId="2" borderId="2" xfId="0" applyNumberFormat="1" applyFont="1" applyFill="1" applyBorder="1" applyAlignment="1" applyProtection="1">
      <alignment horizontal="center" vertical="center"/>
      <protection hidden="1"/>
    </xf>
    <xf numFmtId="0" fontId="4" fillId="2" borderId="29" xfId="0" applyNumberFormat="1" applyFont="1" applyFill="1" applyBorder="1" applyAlignment="1" applyProtection="1">
      <alignment horizontal="center" vertical="center"/>
      <protection hidden="1"/>
    </xf>
    <xf numFmtId="0" fontId="5" fillId="2" borderId="16" xfId="0" applyNumberFormat="1" applyFont="1" applyFill="1" applyBorder="1" applyAlignment="1" applyProtection="1">
      <alignment horizontal="center" vertical="center"/>
      <protection hidden="1"/>
    </xf>
    <xf numFmtId="0" fontId="0" fillId="0" borderId="31" xfId="0" applyBorder="1" applyAlignment="1" applyProtection="1">
      <alignment vertical="center"/>
      <protection hidden="1"/>
    </xf>
    <xf numFmtId="0" fontId="1" fillId="4" borderId="17" xfId="0" applyNumberFormat="1" applyFont="1" applyFill="1" applyBorder="1" applyAlignment="1" applyProtection="1">
      <alignment horizontal="left" vertical="top" wrapText="1"/>
      <protection locked="0"/>
    </xf>
    <xf numFmtId="0" fontId="5" fillId="4" borderId="18" xfId="0" applyNumberFormat="1" applyFont="1" applyFill="1" applyBorder="1" applyAlignment="1" applyProtection="1">
      <alignment horizontal="left" vertical="top" wrapText="1"/>
      <protection locked="0"/>
    </xf>
    <xf numFmtId="0" fontId="5" fillId="4" borderId="22" xfId="0" applyNumberFormat="1" applyFont="1" applyFill="1" applyBorder="1" applyAlignment="1" applyProtection="1">
      <alignment horizontal="left" vertical="top" wrapText="1"/>
      <protection locked="0"/>
    </xf>
    <xf numFmtId="0" fontId="5" fillId="4" borderId="21" xfId="0" applyNumberFormat="1" applyFont="1" applyFill="1" applyBorder="1" applyAlignment="1" applyProtection="1">
      <alignment horizontal="left" vertical="top" wrapText="1"/>
      <protection locked="0"/>
    </xf>
    <xf numFmtId="0" fontId="5" fillId="4" borderId="0" xfId="0" applyNumberFormat="1" applyFont="1" applyFill="1" applyBorder="1" applyAlignment="1" applyProtection="1">
      <alignment horizontal="left" vertical="top" wrapText="1"/>
      <protection locked="0"/>
    </xf>
    <xf numFmtId="0" fontId="5" fillId="4" borderId="8" xfId="0" applyNumberFormat="1" applyFont="1" applyFill="1" applyBorder="1" applyAlignment="1" applyProtection="1">
      <alignment horizontal="left" vertical="top" wrapText="1"/>
      <protection locked="0"/>
    </xf>
    <xf numFmtId="0" fontId="5" fillId="4" borderId="23" xfId="0" applyNumberFormat="1" applyFont="1" applyFill="1" applyBorder="1" applyAlignment="1" applyProtection="1">
      <alignment horizontal="left" vertical="top" wrapText="1"/>
      <protection locked="0"/>
    </xf>
    <xf numFmtId="0" fontId="5" fillId="4" borderId="4" xfId="0" applyNumberFormat="1" applyFont="1" applyFill="1" applyBorder="1" applyAlignment="1" applyProtection="1">
      <alignment horizontal="left" vertical="top" wrapText="1"/>
      <protection locked="0"/>
    </xf>
    <xf numFmtId="0" fontId="5" fillId="4" borderId="3" xfId="0" applyNumberFormat="1" applyFont="1" applyFill="1" applyBorder="1" applyAlignment="1" applyProtection="1">
      <alignment horizontal="left" vertical="top" wrapText="1"/>
      <protection locked="0"/>
    </xf>
    <xf numFmtId="49" fontId="1" fillId="4" borderId="24" xfId="0" applyNumberFormat="1" applyFont="1" applyFill="1" applyBorder="1" applyAlignment="1" applyProtection="1">
      <alignment horizontal="center" vertical="center"/>
      <protection locked="0"/>
    </xf>
    <xf numFmtId="0" fontId="11" fillId="4" borderId="17" xfId="0" applyNumberFormat="1" applyFont="1" applyFill="1" applyBorder="1" applyAlignment="1" applyProtection="1">
      <alignment horizontal="center" vertical="center"/>
      <protection locked="0"/>
    </xf>
    <xf numFmtId="0" fontId="0" fillId="0" borderId="18"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4" xfId="0" applyBorder="1" applyProtection="1">
      <protection locked="0"/>
    </xf>
    <xf numFmtId="0" fontId="0" fillId="0" borderId="3" xfId="0" applyBorder="1" applyProtection="1">
      <protection locked="0"/>
    </xf>
    <xf numFmtId="164" fontId="22" fillId="3" borderId="17" xfId="0" applyNumberFormat="1" applyFont="1" applyFill="1" applyBorder="1" applyAlignment="1" applyProtection="1">
      <alignment vertical="center"/>
      <protection hidden="1"/>
    </xf>
    <xf numFmtId="0" fontId="1" fillId="3" borderId="17" xfId="0" applyNumberFormat="1" applyFont="1" applyFill="1" applyBorder="1" applyAlignment="1" applyProtection="1">
      <alignment horizontal="left" vertical="center"/>
      <protection hidden="1"/>
    </xf>
    <xf numFmtId="0" fontId="1" fillId="3" borderId="18" xfId="0" applyNumberFormat="1" applyFont="1" applyFill="1" applyBorder="1" applyAlignment="1" applyProtection="1">
      <alignment horizontal="left" vertical="center"/>
      <protection hidden="1"/>
    </xf>
    <xf numFmtId="0" fontId="1" fillId="3" borderId="49" xfId="0" applyNumberFormat="1" applyFont="1" applyFill="1" applyBorder="1" applyAlignment="1" applyProtection="1">
      <alignment horizontal="left" vertical="center"/>
      <protection hidden="1"/>
    </xf>
    <xf numFmtId="0" fontId="4" fillId="2" borderId="50" xfId="0" applyNumberFormat="1" applyFont="1" applyFill="1" applyBorder="1" applyAlignment="1" applyProtection="1">
      <alignment horizontal="center" vertical="center"/>
      <protection hidden="1"/>
    </xf>
  </cellXfs>
  <cellStyles count="8">
    <cellStyle name="Hyperlink 2" xfId="2" xr:uid="{00000000-0005-0000-0000-000001000000}"/>
    <cellStyle name="Hyperlink 2 2" xfId="5" xr:uid="{00000000-0005-0000-0000-000002000000}"/>
    <cellStyle name="Hyperlink 2 3" xfId="4" xr:uid="{00000000-0005-0000-0000-000003000000}"/>
    <cellStyle name="Link" xfId="1" builtinId="8"/>
    <cellStyle name="Standard" xfId="0" builtinId="0"/>
    <cellStyle name="Standard 2" xfId="3" xr:uid="{00000000-0005-0000-0000-000005000000}"/>
    <cellStyle name="Standard 2 2" xfId="6" xr:uid="{00000000-0005-0000-0000-000006000000}"/>
    <cellStyle name="Standard 3" xfId="7" xr:uid="{00000000-0005-0000-0000-000007000000}"/>
  </cellStyles>
  <dxfs count="59">
    <dxf>
      <font>
        <b/>
        <i val="0"/>
        <color theme="0"/>
      </font>
      <numFmt numFmtId="30" formatCode="@"/>
      <fill>
        <patternFill>
          <bgColor rgb="FFFF00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FF0000"/>
        </patternFill>
      </fill>
      <border>
        <left style="thin">
          <color auto="1"/>
        </left>
        <right style="thin">
          <color auto="1"/>
        </right>
      </border>
    </dxf>
    <dxf>
      <fill>
        <patternFill>
          <bgColor theme="8" tint="-0.24994659260841701"/>
        </patternFill>
      </fill>
    </dxf>
    <dxf>
      <font>
        <color theme="0" tint="-4.9989318521683403E-2"/>
      </font>
      <fill>
        <patternFill>
          <bgColor theme="0" tint="-4.9989318521683403E-2"/>
        </patternFill>
      </fill>
    </dxf>
    <dxf>
      <font>
        <b/>
        <i val="0"/>
        <color theme="0" tint="-0.24994659260841701"/>
      </font>
      <numFmt numFmtId="30" formatCode="@"/>
      <fill>
        <patternFill patternType="none">
          <bgColor auto="1"/>
        </patternFill>
      </fill>
      <border>
        <left/>
        <right style="thin">
          <color theme="0" tint="-0.34998626667073579"/>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b/>
        <i val="0"/>
        <color theme="0" tint="-0.24994659260841701"/>
      </font>
      <numFmt numFmtId="30" formatCode="@"/>
      <fill>
        <patternFill patternType="none">
          <bgColor auto="1"/>
        </patternFill>
      </fill>
      <border>
        <left/>
        <right/>
        <top style="thin">
          <color auto="1"/>
        </top>
        <bottom/>
      </border>
    </dxf>
    <dxf>
      <font>
        <color theme="0" tint="-4.9989318521683403E-2"/>
      </font>
      <fill>
        <patternFill>
          <bgColor theme="0" tint="-4.9989318521683403E-2"/>
        </patternFill>
      </fill>
    </dxf>
    <dxf>
      <font>
        <color theme="0" tint="-0.24994659260841701"/>
      </font>
      <fill>
        <patternFill>
          <bgColor theme="0" tint="-4.9989318521683403E-2"/>
        </patternFill>
      </fill>
    </dxf>
    <dxf>
      <font>
        <color theme="0" tint="-4.9989318521683403E-2"/>
      </font>
      <fill>
        <patternFill>
          <bgColor theme="0" tint="-4.9989318521683403E-2"/>
        </patternFill>
      </fill>
    </dxf>
    <dxf>
      <border>
        <left style="thin">
          <color theme="0" tint="-0.24994659260841701"/>
        </left>
        <vertical/>
        <horizontal/>
      </border>
    </dxf>
    <dxf>
      <border>
        <bottom style="thin">
          <color theme="0" tint="-0.24994659260841701"/>
        </bottom>
        <vertical/>
        <horizontal/>
      </border>
    </dxf>
    <dxf>
      <border>
        <left/>
        <vertical/>
        <horizontal/>
      </border>
    </dxf>
    <dxf>
      <border>
        <right style="thin">
          <color theme="0" tint="-0.24994659260841701"/>
        </right>
        <vertical/>
        <horizontal/>
      </border>
    </dxf>
    <dxf>
      <border>
        <right style="thin">
          <color auto="1"/>
        </right>
        <vertical/>
        <horizontal/>
      </border>
    </dxf>
    <dxf>
      <border>
        <right style="thin">
          <color theme="0" tint="-0.24994659260841701"/>
        </right>
        <vertical/>
        <horizontal/>
      </border>
    </dxf>
    <dxf>
      <border>
        <bottom style="thin">
          <color auto="1"/>
        </bottom>
        <vertical/>
        <horizontal/>
      </border>
    </dxf>
    <dxf>
      <border>
        <top style="thin">
          <color auto="1"/>
        </top>
        <vertical/>
        <horizontal/>
      </border>
    </dxf>
    <dxf>
      <font>
        <color theme="0" tint="-4.9989318521683403E-2"/>
      </font>
      <fill>
        <patternFill>
          <bgColor theme="0" tint="-4.9989318521683403E-2"/>
        </patternFill>
      </fill>
      <border>
        <left/>
        <right/>
        <top/>
        <bottom/>
        <vertical/>
        <horizontal/>
      </border>
    </dxf>
    <dxf>
      <font>
        <b/>
        <i val="0"/>
        <color theme="0" tint="-0.24994659260841701"/>
      </font>
      <numFmt numFmtId="30" formatCode="@"/>
      <fill>
        <patternFill patternType="none">
          <bgColor auto="1"/>
        </patternFill>
      </fill>
      <border>
        <left/>
        <right/>
        <top style="thin">
          <color auto="1"/>
        </top>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0.24994659260841701"/>
      </font>
      <fill>
        <patternFill>
          <bgColor theme="0" tint="-4.9989318521683403E-2"/>
        </patternFill>
      </fill>
    </dxf>
    <dxf>
      <font>
        <b/>
        <i val="0"/>
        <color theme="0" tint="-0.24994659260841701"/>
      </font>
      <numFmt numFmtId="30" formatCode="@"/>
      <fill>
        <patternFill patternType="none">
          <bgColor auto="1"/>
        </patternFill>
      </fill>
      <border>
        <left/>
        <right/>
        <top/>
        <bottom/>
      </border>
    </dxf>
    <dxf>
      <font>
        <b val="0"/>
        <i val="0"/>
        <color theme="0" tint="-0.24994659260841701"/>
      </font>
      <numFmt numFmtId="30" formatCode="@"/>
      <fill>
        <patternFill patternType="none">
          <bgColor auto="1"/>
        </patternFill>
      </fill>
      <border>
        <left/>
        <right/>
        <top/>
        <bottom/>
      </border>
    </dxf>
    <dxf>
      <font>
        <b val="0"/>
        <i val="0"/>
        <color theme="0" tint="-0.24994659260841701"/>
      </font>
      <numFmt numFmtId="30" formatCode="@"/>
      <fill>
        <patternFill patternType="none">
          <bgColor auto="1"/>
        </patternFill>
      </fill>
      <border>
        <left/>
        <right/>
        <top/>
        <bottom/>
      </border>
    </dxf>
    <dxf>
      <font>
        <color theme="0" tint="-0.24994659260841701"/>
      </font>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fill>
        <patternFill>
          <bgColor theme="0" tint="-4.9989318521683403E-2"/>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theme="8" tint="-0.24994659260841701"/>
        </patternFill>
      </fill>
    </dxf>
    <dxf>
      <fill>
        <patternFill>
          <bgColor theme="8" tint="-0.24994659260841701"/>
        </patternFill>
      </fill>
    </dxf>
    <dxf>
      <font>
        <color rgb="FF9C0006"/>
      </font>
      <fill>
        <patternFill>
          <bgColor rgb="FFFFC7CE"/>
        </patternFill>
      </fill>
    </dxf>
    <dxf>
      <fill>
        <patternFill>
          <bgColor theme="8" tint="0.39994506668294322"/>
        </patternFill>
      </fill>
    </dxf>
    <dxf>
      <font>
        <color rgb="FF9C0006"/>
      </font>
      <fill>
        <patternFill>
          <bgColor rgb="FFFFC7CE"/>
        </patternFill>
      </fill>
    </dxf>
    <dxf>
      <font>
        <b/>
        <i val="0"/>
      </font>
    </dxf>
    <dxf>
      <font>
        <b/>
        <i val="0"/>
        <strike val="0"/>
      </font>
    </dxf>
    <dxf>
      <fill>
        <patternFill>
          <bgColor theme="0" tint="-4.9989318521683403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CC3300"/>
      <color rgb="FFFF9900"/>
      <color rgb="FFFFCC00"/>
      <color rgb="FFCCFFCC"/>
      <color rgb="FFA0CE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ort.industry.siemens.com/cs/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H62"/>
  <sheetViews>
    <sheetView showGridLines="0" showZeros="0" tabSelected="1" zoomScaleNormal="100" workbookViewId="0">
      <selection activeCell="T16" sqref="T16"/>
    </sheetView>
  </sheetViews>
  <sheetFormatPr baseColWidth="10" defaultRowHeight="12.75" x14ac:dyDescent="0.2"/>
  <cols>
    <col min="1" max="1" width="3.140625" style="73" customWidth="1"/>
    <col min="2" max="7" width="6.7109375" style="1" customWidth="1"/>
    <col min="8" max="12" width="2" style="1" customWidth="1"/>
    <col min="13" max="13" width="6.28515625" style="1" customWidth="1"/>
    <col min="14" max="14" width="12.7109375" style="1" customWidth="1"/>
    <col min="15" max="15" width="8.140625" style="1" bestFit="1" customWidth="1"/>
    <col min="16" max="16" width="12.85546875" style="2" customWidth="1"/>
    <col min="17" max="17" width="5.85546875" style="2" customWidth="1"/>
    <col min="18" max="18" width="3.85546875" style="1" customWidth="1"/>
    <col min="19" max="19" width="15.42578125" style="1" customWidth="1"/>
    <col min="20" max="20" width="27.7109375" style="1" bestFit="1" customWidth="1"/>
    <col min="21" max="21" width="9.28515625" style="1" bestFit="1" customWidth="1"/>
    <col min="22" max="22" width="8.140625" style="1" bestFit="1" customWidth="1"/>
    <col min="23" max="24" width="8.28515625" style="1" customWidth="1"/>
    <col min="25" max="25" width="3.42578125" style="1" customWidth="1"/>
    <col min="26" max="26" width="6.5703125" style="73" customWidth="1"/>
    <col min="27" max="27" width="11.42578125" style="1" customWidth="1"/>
    <col min="28" max="34" width="11.42578125" style="1" hidden="1" customWidth="1"/>
    <col min="35" max="35" width="11.42578125" style="1" customWidth="1"/>
    <col min="36" max="16384" width="11.42578125" style="1"/>
  </cols>
  <sheetData>
    <row r="1" spans="2:34" s="73" customFormat="1" ht="13.5" thickBot="1" x14ac:dyDescent="0.25">
      <c r="P1" s="2"/>
      <c r="Q1" s="2"/>
    </row>
    <row r="2" spans="2:34" s="3" customFormat="1" ht="20.25" customHeight="1" x14ac:dyDescent="0.2">
      <c r="B2" s="101" t="str">
        <f>IF($F$2="Deutsch","Change language selection →","Sprachauswahl ändern →")</f>
        <v>Sprachauswahl ändern →</v>
      </c>
      <c r="C2" s="96"/>
      <c r="D2" s="96"/>
      <c r="E2" s="96"/>
      <c r="F2" s="171" t="s">
        <v>142</v>
      </c>
      <c r="G2" s="172"/>
      <c r="H2" s="96"/>
      <c r="I2" s="96"/>
      <c r="J2" s="96"/>
      <c r="K2" s="96"/>
      <c r="L2" s="96"/>
      <c r="M2" s="96"/>
      <c r="N2" s="96"/>
      <c r="O2" s="96"/>
      <c r="P2" s="96"/>
      <c r="Q2" s="96"/>
      <c r="R2" s="96"/>
      <c r="S2" s="96"/>
      <c r="T2" s="166" t="str">
        <f>IF(ISBLANK(V6),IF($F$2="Deutsch","frei verwendbar","unrestricted"),IF($F$2="Deutsch","Nur zum internen Gebrauch","internal"))</f>
        <v>unrestricted</v>
      </c>
      <c r="U2" s="166"/>
      <c r="V2" s="166"/>
      <c r="W2" s="166"/>
      <c r="X2" s="167"/>
    </row>
    <row r="3" spans="2:34" ht="26.25" customHeight="1" x14ac:dyDescent="0.2">
      <c r="B3" s="183" t="str">
        <f>IF(F2="Deutsch", "request for quotation - Anfrage zur Angebotserstellung","request for quotation")</f>
        <v>request for quotation</v>
      </c>
      <c r="C3" s="184"/>
      <c r="D3" s="184"/>
      <c r="E3" s="184"/>
      <c r="F3" s="184"/>
      <c r="G3" s="184"/>
      <c r="H3" s="184"/>
      <c r="I3" s="184"/>
      <c r="J3" s="184"/>
      <c r="K3" s="184"/>
      <c r="L3" s="184"/>
      <c r="M3" s="184"/>
      <c r="N3" s="184"/>
      <c r="O3" s="184"/>
      <c r="P3" s="184"/>
      <c r="Q3" s="184"/>
      <c r="R3" s="184"/>
      <c r="S3" s="184"/>
      <c r="T3" s="97"/>
      <c r="U3" s="92" t="str">
        <f>IF(V3="","",IF($F$2="Deutsch","Applikations Nr.:","Application No.:"))</f>
        <v/>
      </c>
      <c r="V3" s="168"/>
      <c r="W3" s="169"/>
      <c r="X3" s="170"/>
    </row>
    <row r="4" spans="2:34" x14ac:dyDescent="0.2">
      <c r="B4" s="109" t="str">
        <f>IF($F$2="Deutsch","Vertieblicher Ansprechpartner","Responsible sales contact")</f>
        <v>Responsible sales contact</v>
      </c>
      <c r="C4" s="29"/>
      <c r="D4" s="29"/>
      <c r="E4" s="29"/>
      <c r="F4" s="29"/>
      <c r="G4" s="29"/>
      <c r="H4" s="29"/>
      <c r="I4" s="29"/>
      <c r="J4" s="29"/>
      <c r="K4" s="29"/>
      <c r="L4" s="27"/>
      <c r="M4" s="187" t="s">
        <v>143</v>
      </c>
      <c r="N4" s="188"/>
      <c r="O4" s="188"/>
      <c r="P4" s="188"/>
      <c r="Q4" s="188"/>
      <c r="R4" s="188"/>
      <c r="S4" s="188"/>
      <c r="T4" s="189"/>
      <c r="U4" s="90"/>
      <c r="V4" s="91" t="str">
        <f>IF($F$2="Deutsch","Datum","Date")</f>
        <v>Date</v>
      </c>
      <c r="W4" s="91" t="str">
        <f>IF($F$2="Deutsch","Ansprechpartner","Contact")</f>
        <v>Contact</v>
      </c>
      <c r="X4" s="98"/>
      <c r="AF4" s="73" t="s">
        <v>18</v>
      </c>
      <c r="AG4" s="73" t="s">
        <v>51</v>
      </c>
      <c r="AH4" s="73" t="s">
        <v>84</v>
      </c>
    </row>
    <row r="5" spans="2:34" x14ac:dyDescent="0.2">
      <c r="B5" s="108" t="str">
        <f>IF($F$2="Deutsch","Name","Name")</f>
        <v>Name</v>
      </c>
      <c r="C5" s="195"/>
      <c r="D5" s="196"/>
      <c r="E5" s="196"/>
      <c r="F5" s="196"/>
      <c r="G5" s="196"/>
      <c r="H5" s="196"/>
      <c r="I5" s="196"/>
      <c r="J5" s="196"/>
      <c r="K5" s="196"/>
      <c r="L5" s="197"/>
      <c r="M5" s="190"/>
      <c r="N5" s="191"/>
      <c r="O5" s="191"/>
      <c r="P5" s="191"/>
      <c r="Q5" s="191"/>
      <c r="R5" s="191"/>
      <c r="S5" s="191"/>
      <c r="T5" s="192"/>
      <c r="U5" s="85"/>
      <c r="V5" s="86" t="s">
        <v>3</v>
      </c>
      <c r="W5" s="185"/>
      <c r="X5" s="186"/>
      <c r="AF5" s="73" t="s">
        <v>19</v>
      </c>
      <c r="AG5" s="46" t="s">
        <v>52</v>
      </c>
      <c r="AH5" s="73" t="s">
        <v>85</v>
      </c>
    </row>
    <row r="6" spans="2:34" x14ac:dyDescent="0.2">
      <c r="B6" s="108" t="str">
        <f>IF(F2="Deutsch","Tel.","Phone")</f>
        <v>Phone</v>
      </c>
      <c r="C6" s="204"/>
      <c r="D6" s="205"/>
      <c r="E6" s="205"/>
      <c r="F6" s="205"/>
      <c r="G6" s="205"/>
      <c r="H6" s="205"/>
      <c r="I6" s="205"/>
      <c r="J6" s="205"/>
      <c r="K6" s="205"/>
      <c r="L6" s="206"/>
      <c r="M6" s="190"/>
      <c r="N6" s="191"/>
      <c r="O6" s="191"/>
      <c r="P6" s="191"/>
      <c r="Q6" s="191"/>
      <c r="R6" s="191"/>
      <c r="S6" s="191"/>
      <c r="T6" s="192"/>
      <c r="U6" s="85" t="s">
        <v>144</v>
      </c>
      <c r="V6" s="86"/>
      <c r="W6" s="185" t="s">
        <v>48</v>
      </c>
      <c r="X6" s="186"/>
      <c r="AF6" s="73" t="s">
        <v>20</v>
      </c>
      <c r="AG6" s="46" t="s">
        <v>53</v>
      </c>
      <c r="AH6" s="73" t="s">
        <v>86</v>
      </c>
    </row>
    <row r="7" spans="2:34" x14ac:dyDescent="0.2">
      <c r="B7" s="108" t="s">
        <v>2</v>
      </c>
      <c r="C7" s="201"/>
      <c r="D7" s="202"/>
      <c r="E7" s="202"/>
      <c r="F7" s="202"/>
      <c r="G7" s="202"/>
      <c r="H7" s="202"/>
      <c r="I7" s="202"/>
      <c r="J7" s="202"/>
      <c r="K7" s="202"/>
      <c r="L7" s="203"/>
      <c r="M7" s="190"/>
      <c r="N7" s="191"/>
      <c r="O7" s="191"/>
      <c r="P7" s="191"/>
      <c r="Q7" s="191"/>
      <c r="R7" s="191"/>
      <c r="S7" s="191"/>
      <c r="T7" s="192"/>
      <c r="U7" s="85"/>
      <c r="V7" s="78"/>
      <c r="W7" s="78"/>
      <c r="X7" s="99"/>
      <c r="AF7" s="73" t="s">
        <v>21</v>
      </c>
      <c r="AG7" s="46" t="s">
        <v>54</v>
      </c>
      <c r="AH7" s="73" t="s">
        <v>87</v>
      </c>
    </row>
    <row r="8" spans="2:34" ht="13.5" thickBot="1" x14ac:dyDescent="0.25">
      <c r="B8" s="198"/>
      <c r="C8" s="199"/>
      <c r="D8" s="199"/>
      <c r="E8" s="199"/>
      <c r="F8" s="199"/>
      <c r="G8" s="199"/>
      <c r="H8" s="199"/>
      <c r="I8" s="199"/>
      <c r="J8" s="199"/>
      <c r="K8" s="199"/>
      <c r="L8" s="200"/>
      <c r="M8" s="193"/>
      <c r="N8" s="194"/>
      <c r="O8" s="194"/>
      <c r="P8" s="194"/>
      <c r="Q8" s="194"/>
      <c r="R8" s="194"/>
      <c r="S8" s="194"/>
      <c r="T8" s="192"/>
      <c r="U8" s="256" t="s">
        <v>4</v>
      </c>
      <c r="V8" s="257"/>
      <c r="W8" s="258"/>
      <c r="X8" s="259"/>
      <c r="AF8" s="73" t="s">
        <v>22</v>
      </c>
      <c r="AG8" s="46" t="s">
        <v>55</v>
      </c>
      <c r="AH8" s="73" t="s">
        <v>88</v>
      </c>
    </row>
    <row r="9" spans="2:34" x14ac:dyDescent="0.2">
      <c r="B9" s="177" t="str">
        <f>IF(F2="Deutsch","Prozess / Anlage","Process / Plant")</f>
        <v>Process / Plant</v>
      </c>
      <c r="C9" s="178"/>
      <c r="D9" s="178"/>
      <c r="E9" s="178"/>
      <c r="F9" s="178"/>
      <c r="G9" s="178"/>
      <c r="H9" s="178"/>
      <c r="I9" s="178"/>
      <c r="J9" s="178"/>
      <c r="K9" s="178"/>
      <c r="L9" s="179"/>
      <c r="M9" s="110" t="str">
        <f>IF(F2="Deutsch","Kunde","Customer")</f>
        <v>Customer</v>
      </c>
      <c r="N9" s="111"/>
      <c r="O9" s="111"/>
      <c r="P9" s="112"/>
      <c r="Q9" s="173" t="str">
        <f>IF($F$2="Deutsch","Branche","Industry")</f>
        <v>Industry</v>
      </c>
      <c r="R9" s="174" t="str">
        <f>IF($F$2="Deutsch","Messkomponente","Meas. Component")</f>
        <v>Meas. Component</v>
      </c>
      <c r="S9" s="174" t="str">
        <f>IF($F$2="Deutsch","Messkomponente","Meas. Component")</f>
        <v>Meas. Component</v>
      </c>
      <c r="T9" s="260" t="str">
        <f>IF(F2="Deutsch","Messgaszusammensetzung","Sample composition")</f>
        <v>Sample composition</v>
      </c>
      <c r="U9" s="236"/>
      <c r="V9" s="236"/>
      <c r="W9" s="236"/>
      <c r="X9" s="237"/>
      <c r="AF9" s="73" t="s">
        <v>23</v>
      </c>
      <c r="AG9" s="73" t="s">
        <v>56</v>
      </c>
      <c r="AH9" s="73" t="s">
        <v>89</v>
      </c>
    </row>
    <row r="10" spans="2:34" x14ac:dyDescent="0.2">
      <c r="B10" s="180"/>
      <c r="C10" s="181"/>
      <c r="D10" s="181"/>
      <c r="E10" s="181"/>
      <c r="F10" s="181"/>
      <c r="G10" s="181"/>
      <c r="H10" s="181"/>
      <c r="I10" s="181"/>
      <c r="J10" s="181"/>
      <c r="K10" s="181"/>
      <c r="L10" s="182"/>
      <c r="M10" s="240"/>
      <c r="N10" s="241"/>
      <c r="O10" s="241"/>
      <c r="P10" s="242"/>
      <c r="Q10" s="175" t="str">
        <f>IF($F$2="Deutsch","Messkomponente","Meas. Component")</f>
        <v>Meas. Component</v>
      </c>
      <c r="R10" s="176" t="str">
        <f>IF($F$2="Deutsch","Messkomponente","Meas. Component")</f>
        <v>Meas. Component</v>
      </c>
      <c r="S10" s="176" t="str">
        <f>IF($F$2="Deutsch","Messkomponente","Meas. Component")</f>
        <v>Meas. Component</v>
      </c>
      <c r="T10" s="105" t="str">
        <f>IF($F$2="Deutsch","Komponente","Component")</f>
        <v>Component</v>
      </c>
      <c r="U10" s="107" t="str">
        <f>IF($F$2="Deutsch","Einheit","unit")</f>
        <v>unit</v>
      </c>
      <c r="V10" s="238" t="str">
        <f>IF($F$2="Deutsch","Konzentration","Concentration")</f>
        <v>Concentration</v>
      </c>
      <c r="W10" s="234"/>
      <c r="X10" s="239"/>
      <c r="AF10" s="73" t="s">
        <v>24</v>
      </c>
      <c r="AG10" s="73" t="s">
        <v>57</v>
      </c>
      <c r="AH10" s="73" t="s">
        <v>90</v>
      </c>
    </row>
    <row r="11" spans="2:34" ht="15.75" customHeight="1" x14ac:dyDescent="0.2">
      <c r="B11" s="207" t="str">
        <f>IF(F2="Deutsch","Typ-Prozessgas","Process Gas")</f>
        <v>Process Gas</v>
      </c>
      <c r="C11" s="208"/>
      <c r="D11" s="234"/>
      <c r="E11" s="234"/>
      <c r="F11" s="234"/>
      <c r="G11" s="234"/>
      <c r="H11" s="234"/>
      <c r="I11" s="234"/>
      <c r="J11" s="234"/>
      <c r="K11" s="234"/>
      <c r="L11" s="235"/>
      <c r="M11" s="243"/>
      <c r="N11" s="244"/>
      <c r="O11" s="244"/>
      <c r="P11" s="245"/>
      <c r="Q11" s="4"/>
      <c r="R11" s="122" t="str">
        <f>IF($F$2="Deutsch","Chemie","Chemistry")</f>
        <v>Chemistry</v>
      </c>
      <c r="S11" s="123" t="str">
        <f t="shared" ref="S11:S17" si="0">IF($F$2="Deutsch","Von","From")</f>
        <v>From</v>
      </c>
      <c r="T11" s="104"/>
      <c r="U11" s="106"/>
      <c r="V11" s="26" t="s">
        <v>0</v>
      </c>
      <c r="W11" s="26" t="str">
        <f>IF(F2="Deutsch","typisch","typical")</f>
        <v>typical</v>
      </c>
      <c r="X11" s="67" t="s">
        <v>1</v>
      </c>
      <c r="AF11" s="73" t="s">
        <v>25</v>
      </c>
      <c r="AG11" s="73" t="s">
        <v>58</v>
      </c>
      <c r="AH11" s="73" t="s">
        <v>91</v>
      </c>
    </row>
    <row r="12" spans="2:34" x14ac:dyDescent="0.2">
      <c r="B12" s="180"/>
      <c r="C12" s="181"/>
      <c r="D12" s="181"/>
      <c r="E12" s="181"/>
      <c r="F12" s="181"/>
      <c r="G12" s="181"/>
      <c r="H12" s="181"/>
      <c r="I12" s="181"/>
      <c r="J12" s="181"/>
      <c r="K12" s="181"/>
      <c r="L12" s="182"/>
      <c r="M12" s="246"/>
      <c r="N12" s="247"/>
      <c r="O12" s="247"/>
      <c r="P12" s="248"/>
      <c r="Q12" s="4"/>
      <c r="R12" s="122" t="str">
        <f>IF($F$2="Deutsch","Glas","Glass")</f>
        <v>Glass</v>
      </c>
      <c r="S12" s="123" t="str">
        <f t="shared" si="0"/>
        <v>From</v>
      </c>
      <c r="T12" s="68"/>
      <c r="U12" s="88"/>
      <c r="V12" s="48"/>
      <c r="W12" s="48"/>
      <c r="X12" s="69"/>
      <c r="AB12" s="73" t="str">
        <f>IF($F$2="Deutsch",AD12,AC12)</f>
        <v>general propose</v>
      </c>
      <c r="AC12" s="46" t="s">
        <v>50</v>
      </c>
      <c r="AD12" s="46" t="s">
        <v>49</v>
      </c>
      <c r="AF12" s="73" t="s">
        <v>26</v>
      </c>
      <c r="AG12" s="73" t="s">
        <v>59</v>
      </c>
      <c r="AH12" s="73" t="s">
        <v>88</v>
      </c>
    </row>
    <row r="13" spans="2:34" x14ac:dyDescent="0.2">
      <c r="B13" s="100"/>
      <c r="C13" s="27" t="str">
        <f>IF($F$2="Deutsch","Messkomponente","Meas. Component")</f>
        <v>Meas. Component</v>
      </c>
      <c r="D13" s="28"/>
      <c r="E13" s="29"/>
      <c r="F13" s="222" t="str">
        <f>IF(F2="Deutsch","Messbereiche","Measuring Ranges")</f>
        <v>Measuring Ranges</v>
      </c>
      <c r="G13" s="223"/>
      <c r="H13" s="223"/>
      <c r="I13" s="223"/>
      <c r="J13" s="223"/>
      <c r="K13" s="223"/>
      <c r="L13" s="223"/>
      <c r="M13" s="222" t="str">
        <f>IF(F2="Deutsch","Analysator Typ","Type of analyzer")</f>
        <v>Type of analyzer</v>
      </c>
      <c r="N13" s="223"/>
      <c r="O13" s="223"/>
      <c r="P13" s="224"/>
      <c r="Q13" s="4"/>
      <c r="R13" s="122" t="str">
        <f>IF($F$2="Deutsch","Automobil","Automotive")</f>
        <v>Automotive</v>
      </c>
      <c r="S13" s="123" t="str">
        <f t="shared" si="0"/>
        <v>From</v>
      </c>
      <c r="T13" s="68"/>
      <c r="U13" s="88"/>
      <c r="V13" s="48"/>
      <c r="W13" s="48"/>
      <c r="X13" s="69"/>
      <c r="AB13" s="1" t="str">
        <f>IF($F$2="Deutsch",AD13,AC13)</f>
        <v>no Ex</v>
      </c>
      <c r="AC13" s="1" t="s">
        <v>6</v>
      </c>
      <c r="AD13" s="1" t="s">
        <v>16</v>
      </c>
      <c r="AF13" s="73" t="s">
        <v>27</v>
      </c>
      <c r="AG13" s="73" t="s">
        <v>60</v>
      </c>
      <c r="AH13" s="73" t="s">
        <v>89</v>
      </c>
    </row>
    <row r="14" spans="2:34" ht="12.75" customHeight="1" x14ac:dyDescent="0.2">
      <c r="B14" s="215">
        <v>1</v>
      </c>
      <c r="C14" s="114"/>
      <c r="D14" s="115"/>
      <c r="E14" s="116"/>
      <c r="F14" s="221"/>
      <c r="G14" s="128"/>
      <c r="H14" s="30"/>
      <c r="I14" s="31" t="s">
        <v>0</v>
      </c>
      <c r="J14" s="32"/>
      <c r="K14" s="32"/>
      <c r="L14" s="33"/>
      <c r="M14" s="250"/>
      <c r="N14" s="251"/>
      <c r="O14" s="251"/>
      <c r="P14" s="252"/>
      <c r="Q14" s="4"/>
      <c r="R14" s="225" t="str">
        <f>IF($F$2="Deutsch","Kraftwerke","Power Plant")</f>
        <v>Power Plant</v>
      </c>
      <c r="S14" s="226" t="str">
        <f t="shared" si="0"/>
        <v>From</v>
      </c>
      <c r="T14" s="68"/>
      <c r="U14" s="89"/>
      <c r="V14" s="48"/>
      <c r="W14" s="48"/>
      <c r="X14" s="69"/>
      <c r="AB14" s="1" t="str">
        <f t="shared" ref="AB14:AB22" si="1">IF($F$2="Deutsch",AD14,AC14)</f>
        <v>burnable gas</v>
      </c>
      <c r="AC14" s="1" t="s">
        <v>7</v>
      </c>
      <c r="AD14" s="1" t="s">
        <v>17</v>
      </c>
      <c r="AF14" s="73" t="s">
        <v>28</v>
      </c>
      <c r="AG14" s="73" t="s">
        <v>61</v>
      </c>
      <c r="AH14" s="73" t="s">
        <v>90</v>
      </c>
    </row>
    <row r="15" spans="2:34" ht="12.75" customHeight="1" x14ac:dyDescent="0.2">
      <c r="B15" s="216"/>
      <c r="C15" s="117"/>
      <c r="D15" s="118"/>
      <c r="E15" s="119"/>
      <c r="F15" s="249"/>
      <c r="G15" s="121"/>
      <c r="H15" s="34"/>
      <c r="I15" s="34" t="s">
        <v>1</v>
      </c>
      <c r="J15" s="34"/>
      <c r="K15" s="34"/>
      <c r="L15" s="84"/>
      <c r="M15" s="253"/>
      <c r="N15" s="254"/>
      <c r="O15" s="254"/>
      <c r="P15" s="255"/>
      <c r="Q15" s="4"/>
      <c r="R15" s="225" t="str">
        <f>IF($F$2="Deutsch","Zement","Cement")</f>
        <v>Cement</v>
      </c>
      <c r="S15" s="226" t="str">
        <f t="shared" si="0"/>
        <v>From</v>
      </c>
      <c r="T15" s="68"/>
      <c r="U15" s="89"/>
      <c r="V15" s="48"/>
      <c r="W15" s="48"/>
      <c r="X15" s="69"/>
      <c r="AB15" s="1" t="str">
        <f t="shared" si="1"/>
        <v>ATEX/IECEx ZONE0</v>
      </c>
      <c r="AC15" s="1" t="s">
        <v>8</v>
      </c>
      <c r="AD15" s="1" t="s">
        <v>8</v>
      </c>
      <c r="AF15" s="73" t="s">
        <v>29</v>
      </c>
      <c r="AG15" s="73" t="s">
        <v>73</v>
      </c>
      <c r="AH15" s="73" t="s">
        <v>92</v>
      </c>
    </row>
    <row r="16" spans="2:34" ht="12.75" customHeight="1" x14ac:dyDescent="0.2">
      <c r="B16" s="215">
        <v>2</v>
      </c>
      <c r="C16" s="209"/>
      <c r="D16" s="210"/>
      <c r="E16" s="211"/>
      <c r="F16" s="127"/>
      <c r="G16" s="128"/>
      <c r="H16" s="35"/>
      <c r="I16" s="36" t="s">
        <v>0</v>
      </c>
      <c r="J16" s="37"/>
      <c r="K16" s="37"/>
      <c r="L16" s="38"/>
      <c r="M16" s="124" t="str">
        <f>IF(F2="Deutsch","Gerätemerkmale","Analyzer characteristics")</f>
        <v>Analyzer characteristics</v>
      </c>
      <c r="N16" s="125"/>
      <c r="O16" s="125"/>
      <c r="P16" s="126"/>
      <c r="Q16" s="5"/>
      <c r="R16" s="122" t="str">
        <f>IF($F$2="Deutsch","Eisenhütte","Steel &amp; Iron")</f>
        <v>Steel &amp; Iron</v>
      </c>
      <c r="S16" s="123" t="str">
        <f t="shared" si="0"/>
        <v>From</v>
      </c>
      <c r="T16" s="68"/>
      <c r="U16" s="89"/>
      <c r="V16" s="48"/>
      <c r="W16" s="48"/>
      <c r="X16" s="69"/>
      <c r="AB16" s="1" t="str">
        <f t="shared" si="1"/>
        <v>ATEX/IECEx ZONE1</v>
      </c>
      <c r="AC16" s="1" t="s">
        <v>9</v>
      </c>
      <c r="AD16" s="1" t="s">
        <v>9</v>
      </c>
      <c r="AF16" s="73" t="s">
        <v>30</v>
      </c>
      <c r="AG16" s="73" t="s">
        <v>74</v>
      </c>
      <c r="AH16" s="73" t="s">
        <v>93</v>
      </c>
    </row>
    <row r="17" spans="2:34" ht="12.75" customHeight="1" x14ac:dyDescent="0.2">
      <c r="B17" s="216"/>
      <c r="C17" s="218"/>
      <c r="D17" s="219"/>
      <c r="E17" s="220"/>
      <c r="F17" s="120"/>
      <c r="G17" s="121"/>
      <c r="H17" s="39"/>
      <c r="I17" s="34" t="s">
        <v>1</v>
      </c>
      <c r="J17" s="39"/>
      <c r="K17" s="39"/>
      <c r="L17" s="53"/>
      <c r="M17" s="4"/>
      <c r="N17" s="47" t="str">
        <f>IF($F$2="Deutsch","Ex = Ex-Gerät","Ex = Ex-Unit")</f>
        <v>Ex = Ex-Unit</v>
      </c>
      <c r="O17" s="65" t="str">
        <f>IF(M17=0,"","-")</f>
        <v/>
      </c>
      <c r="P17" s="66" t="str">
        <f>IF(M17=0,"","-")</f>
        <v/>
      </c>
      <c r="Q17" s="4"/>
      <c r="R17" s="225" t="str">
        <f>IF($F$2="Deutsch","Sonstige","Others")</f>
        <v>Others</v>
      </c>
      <c r="S17" s="226" t="str">
        <f t="shared" si="0"/>
        <v>From</v>
      </c>
      <c r="T17" s="68"/>
      <c r="U17" s="89"/>
      <c r="V17" s="48"/>
      <c r="W17" s="48"/>
      <c r="X17" s="69"/>
      <c r="AB17" s="1" t="str">
        <f t="shared" si="1"/>
        <v>ATEX/IECEx ZONE2</v>
      </c>
      <c r="AC17" s="1" t="s">
        <v>10</v>
      </c>
      <c r="AD17" s="1" t="s">
        <v>10</v>
      </c>
      <c r="AF17" s="46" t="s">
        <v>47</v>
      </c>
      <c r="AG17" s="73" t="s">
        <v>75</v>
      </c>
      <c r="AH17" s="73" t="s">
        <v>94</v>
      </c>
    </row>
    <row r="18" spans="2:34" ht="12.75" customHeight="1" x14ac:dyDescent="0.2">
      <c r="B18" s="215">
        <v>3</v>
      </c>
      <c r="C18" s="209"/>
      <c r="D18" s="210"/>
      <c r="E18" s="211"/>
      <c r="F18" s="127"/>
      <c r="G18" s="128"/>
      <c r="H18" s="35"/>
      <c r="I18" s="36" t="s">
        <v>0</v>
      </c>
      <c r="J18" s="37"/>
      <c r="K18" s="37"/>
      <c r="L18" s="38"/>
      <c r="M18" s="4"/>
      <c r="N18" s="129" t="str">
        <f>IF($F$2="Deutsch","E = Einschub","E = Rack Unit")</f>
        <v>E = Rack Unit</v>
      </c>
      <c r="O18" s="130" t="str">
        <f t="shared" ref="O18:P21" si="2">IF($F$2="Deutsch","Messkomponente","Meas. Component")</f>
        <v>Meas. Component</v>
      </c>
      <c r="P18" s="131" t="str">
        <f t="shared" si="2"/>
        <v>Meas. Component</v>
      </c>
      <c r="Q18" s="227" t="str">
        <f>IF(OR(C5=0,C6=0,C7=0,C14=0,F14=0,F15=0,U30=0,T12=0,U12=0,W12=0,T13=0,U13=0,M14=0,W13=0),IF($F$2="Deutsch","ALLE markierten Felder sind Pflichtfelder und müssen ausgefüllt werden.","ALL marked fields are mandatory fields and must be filled in."),0)</f>
        <v>ALL marked fields are mandatory fields and must be filled in.</v>
      </c>
      <c r="R18" s="228"/>
      <c r="S18" s="228"/>
      <c r="T18" s="68"/>
      <c r="U18" s="89"/>
      <c r="V18" s="48"/>
      <c r="W18" s="48"/>
      <c r="X18" s="69"/>
      <c r="AB18" s="1" t="str">
        <f t="shared" si="1"/>
        <v>NEC500 Class I Div. 1 Group A,B,C,D</v>
      </c>
      <c r="AC18" s="1" t="s">
        <v>11</v>
      </c>
      <c r="AD18" s="1" t="s">
        <v>11</v>
      </c>
      <c r="AF18" s="73" t="s">
        <v>31</v>
      </c>
      <c r="AG18" s="73" t="s">
        <v>76</v>
      </c>
      <c r="AH18" s="74" t="s">
        <v>95</v>
      </c>
    </row>
    <row r="19" spans="2:34" ht="12.75" customHeight="1" x14ac:dyDescent="0.2">
      <c r="B19" s="216"/>
      <c r="C19" s="218"/>
      <c r="D19" s="219"/>
      <c r="E19" s="220"/>
      <c r="F19" s="120"/>
      <c r="G19" s="121"/>
      <c r="H19" s="40"/>
      <c r="I19" s="34" t="s">
        <v>1</v>
      </c>
      <c r="J19" s="40"/>
      <c r="K19" s="40"/>
      <c r="L19" s="53"/>
      <c r="M19" s="4"/>
      <c r="N19" s="129" t="str">
        <f>IF($F$2="Deutsch","F = Feldgerät / W = Wandgerät","F = Field Unit / W = Wall mount")</f>
        <v>F = Field Unit / W = Wall mount</v>
      </c>
      <c r="O19" s="130" t="str">
        <f t="shared" si="2"/>
        <v>Meas. Component</v>
      </c>
      <c r="P19" s="131" t="str">
        <f t="shared" si="2"/>
        <v>Meas. Component</v>
      </c>
      <c r="Q19" s="229"/>
      <c r="R19" s="230"/>
      <c r="S19" s="230"/>
      <c r="T19" s="70"/>
      <c r="U19" s="89"/>
      <c r="V19" s="48"/>
      <c r="W19" s="48"/>
      <c r="X19" s="69"/>
      <c r="AB19" s="1" t="str">
        <f t="shared" si="1"/>
        <v>NEC500 Class I Div. 2 Group A,B,C,D</v>
      </c>
      <c r="AC19" s="1" t="s">
        <v>12</v>
      </c>
      <c r="AD19" s="1" t="s">
        <v>12</v>
      </c>
      <c r="AF19" s="73" t="s">
        <v>32</v>
      </c>
      <c r="AG19" s="73" t="s">
        <v>77</v>
      </c>
      <c r="AH19" s="74" t="s">
        <v>96</v>
      </c>
    </row>
    <row r="20" spans="2:34" ht="12.75" customHeight="1" x14ac:dyDescent="0.2">
      <c r="B20" s="215">
        <v>4</v>
      </c>
      <c r="C20" s="209"/>
      <c r="D20" s="210"/>
      <c r="E20" s="211"/>
      <c r="F20" s="127"/>
      <c r="G20" s="128"/>
      <c r="H20" s="35"/>
      <c r="I20" s="36" t="s">
        <v>0</v>
      </c>
      <c r="J20" s="37"/>
      <c r="K20" s="37"/>
      <c r="L20" s="38"/>
      <c r="M20" s="4"/>
      <c r="N20" s="129" t="str">
        <f>IF($F$2="Deutsch","P = Physiken parallel","P = Parallel Bench")</f>
        <v>P = Parallel Bench</v>
      </c>
      <c r="O20" s="130" t="str">
        <f t="shared" si="2"/>
        <v>Meas. Component</v>
      </c>
      <c r="P20" s="131" t="str">
        <f t="shared" si="2"/>
        <v>Meas. Component</v>
      </c>
      <c r="Q20" s="229"/>
      <c r="R20" s="230"/>
      <c r="S20" s="230"/>
      <c r="T20" s="70"/>
      <c r="U20" s="89"/>
      <c r="V20" s="48"/>
      <c r="W20" s="48"/>
      <c r="X20" s="69"/>
      <c r="AB20" s="1" t="str">
        <f t="shared" si="1"/>
        <v>NEC505 Class I Zone 0 IIC</v>
      </c>
      <c r="AC20" s="1" t="s">
        <v>13</v>
      </c>
      <c r="AD20" s="1" t="s">
        <v>13</v>
      </c>
      <c r="AF20" s="73" t="s">
        <v>33</v>
      </c>
      <c r="AG20" s="73" t="s">
        <v>78</v>
      </c>
      <c r="AH20" s="74" t="s">
        <v>97</v>
      </c>
    </row>
    <row r="21" spans="2:34" ht="12.75" customHeight="1" x14ac:dyDescent="0.2">
      <c r="B21" s="217"/>
      <c r="C21" s="212"/>
      <c r="D21" s="213"/>
      <c r="E21" s="214"/>
      <c r="F21" s="120"/>
      <c r="G21" s="121"/>
      <c r="H21" s="41"/>
      <c r="I21" s="42" t="s">
        <v>1</v>
      </c>
      <c r="J21" s="41"/>
      <c r="K21" s="41"/>
      <c r="L21" s="43"/>
      <c r="M21" s="54"/>
      <c r="N21" s="231" t="str">
        <f>IF($F$2="Deutsch","R = Physik in Reihe","R = Stacked Detector")</f>
        <v>R = Stacked Detector</v>
      </c>
      <c r="O21" s="232" t="str">
        <f t="shared" si="2"/>
        <v>Meas. Component</v>
      </c>
      <c r="P21" s="233" t="str">
        <f t="shared" si="2"/>
        <v>Meas. Component</v>
      </c>
      <c r="Q21" s="229"/>
      <c r="R21" s="230"/>
      <c r="S21" s="230"/>
      <c r="T21" s="70"/>
      <c r="U21" s="89"/>
      <c r="V21" s="48"/>
      <c r="W21" s="48"/>
      <c r="X21" s="69"/>
      <c r="AB21" s="1" t="str">
        <f t="shared" si="1"/>
        <v>NEC505 Class I Zone 1 IIC</v>
      </c>
      <c r="AC21" s="1" t="s">
        <v>14</v>
      </c>
      <c r="AD21" s="1" t="s">
        <v>14</v>
      </c>
      <c r="AF21" s="73" t="s">
        <v>34</v>
      </c>
      <c r="AG21" s="73" t="s">
        <v>79</v>
      </c>
      <c r="AH21" s="74" t="s">
        <v>98</v>
      </c>
    </row>
    <row r="22" spans="2:34" x14ac:dyDescent="0.2">
      <c r="B22" s="207" t="str">
        <f>IF(F2="Deutsch","Prozessbeschreibung/Fragen","Description / Questions")</f>
        <v>Description / Questions</v>
      </c>
      <c r="C22" s="208"/>
      <c r="D22" s="208"/>
      <c r="E22" s="208"/>
      <c r="F22" s="208"/>
      <c r="G22" s="208"/>
      <c r="H22" s="208"/>
      <c r="I22" s="208"/>
      <c r="J22" s="208"/>
      <c r="K22" s="208"/>
      <c r="L22" s="208"/>
      <c r="M22" s="208"/>
      <c r="N22" s="208"/>
      <c r="O22" s="208"/>
      <c r="P22" s="208"/>
      <c r="Q22" s="208"/>
      <c r="R22" s="208"/>
      <c r="S22" s="208"/>
      <c r="T22" s="70"/>
      <c r="U22" s="89"/>
      <c r="V22" s="48"/>
      <c r="W22" s="48"/>
      <c r="X22" s="69"/>
      <c r="AB22" s="1" t="str">
        <f t="shared" si="1"/>
        <v>NEC505 Class I Zone 2 IIC</v>
      </c>
      <c r="AC22" s="1" t="s">
        <v>15</v>
      </c>
      <c r="AD22" s="1" t="s">
        <v>15</v>
      </c>
      <c r="AF22" s="73" t="s">
        <v>35</v>
      </c>
      <c r="AG22" s="73" t="s">
        <v>62</v>
      </c>
      <c r="AH22" s="74" t="s">
        <v>99</v>
      </c>
    </row>
    <row r="23" spans="2:34" x14ac:dyDescent="0.2">
      <c r="B23" s="148"/>
      <c r="C23" s="149"/>
      <c r="D23" s="149"/>
      <c r="E23" s="149"/>
      <c r="F23" s="149"/>
      <c r="G23" s="149"/>
      <c r="H23" s="149"/>
      <c r="I23" s="149"/>
      <c r="J23" s="149"/>
      <c r="K23" s="149"/>
      <c r="L23" s="149"/>
      <c r="M23" s="149"/>
      <c r="N23" s="149"/>
      <c r="O23" s="149"/>
      <c r="P23" s="149"/>
      <c r="Q23" s="149"/>
      <c r="R23" s="149"/>
      <c r="S23" s="149"/>
      <c r="T23" s="70"/>
      <c r="U23" s="89"/>
      <c r="V23" s="48"/>
      <c r="W23" s="48"/>
      <c r="X23" s="69"/>
      <c r="AF23" s="73" t="s">
        <v>36</v>
      </c>
      <c r="AG23" s="73" t="s">
        <v>63</v>
      </c>
      <c r="AH23" s="74" t="s">
        <v>100</v>
      </c>
    </row>
    <row r="24" spans="2:34" x14ac:dyDescent="0.2">
      <c r="B24" s="150"/>
      <c r="C24" s="151"/>
      <c r="D24" s="151"/>
      <c r="E24" s="151"/>
      <c r="F24" s="151"/>
      <c r="G24" s="151"/>
      <c r="H24" s="151"/>
      <c r="I24" s="151"/>
      <c r="J24" s="151"/>
      <c r="K24" s="151"/>
      <c r="L24" s="151"/>
      <c r="M24" s="151"/>
      <c r="N24" s="151"/>
      <c r="O24" s="151"/>
      <c r="P24" s="151"/>
      <c r="Q24" s="151"/>
      <c r="R24" s="151"/>
      <c r="S24" s="151"/>
      <c r="T24" s="70"/>
      <c r="U24" s="89"/>
      <c r="V24" s="48"/>
      <c r="W24" s="48"/>
      <c r="X24" s="69"/>
      <c r="AF24" s="73" t="s">
        <v>37</v>
      </c>
      <c r="AG24" s="73" t="s">
        <v>64</v>
      </c>
      <c r="AH24" s="74" t="s">
        <v>101</v>
      </c>
    </row>
    <row r="25" spans="2:34" x14ac:dyDescent="0.2">
      <c r="B25" s="150"/>
      <c r="C25" s="151"/>
      <c r="D25" s="151"/>
      <c r="E25" s="151"/>
      <c r="F25" s="151"/>
      <c r="G25" s="151"/>
      <c r="H25" s="151"/>
      <c r="I25" s="151"/>
      <c r="J25" s="151"/>
      <c r="K25" s="151"/>
      <c r="L25" s="151"/>
      <c r="M25" s="151"/>
      <c r="N25" s="151"/>
      <c r="O25" s="151"/>
      <c r="P25" s="151"/>
      <c r="Q25" s="151"/>
      <c r="R25" s="151"/>
      <c r="S25" s="151"/>
      <c r="T25" s="70"/>
      <c r="U25" s="89"/>
      <c r="V25" s="48"/>
      <c r="W25" s="48"/>
      <c r="X25" s="69"/>
      <c r="AC25" s="46"/>
      <c r="AF25" s="73" t="s">
        <v>38</v>
      </c>
      <c r="AG25" s="73" t="s">
        <v>65</v>
      </c>
      <c r="AH25" s="73" t="s">
        <v>102</v>
      </c>
    </row>
    <row r="26" spans="2:34" x14ac:dyDescent="0.2">
      <c r="B26" s="150"/>
      <c r="C26" s="151"/>
      <c r="D26" s="151"/>
      <c r="E26" s="151"/>
      <c r="F26" s="151"/>
      <c r="G26" s="151"/>
      <c r="H26" s="151"/>
      <c r="I26" s="151"/>
      <c r="J26" s="151"/>
      <c r="K26" s="151"/>
      <c r="L26" s="151"/>
      <c r="M26" s="151"/>
      <c r="N26" s="151"/>
      <c r="O26" s="151"/>
      <c r="P26" s="151"/>
      <c r="Q26" s="151"/>
      <c r="R26" s="151"/>
      <c r="S26" s="151"/>
      <c r="T26" s="70"/>
      <c r="U26" s="89"/>
      <c r="V26" s="48"/>
      <c r="W26" s="48"/>
      <c r="X26" s="69"/>
      <c r="AF26" s="73" t="s">
        <v>39</v>
      </c>
      <c r="AG26" s="73" t="s">
        <v>66</v>
      </c>
      <c r="AH26" s="73" t="s">
        <v>103</v>
      </c>
    </row>
    <row r="27" spans="2:34" x14ac:dyDescent="0.2">
      <c r="B27" s="150"/>
      <c r="C27" s="151"/>
      <c r="D27" s="151"/>
      <c r="E27" s="151"/>
      <c r="F27" s="151"/>
      <c r="G27" s="151"/>
      <c r="H27" s="151"/>
      <c r="I27" s="151"/>
      <c r="J27" s="151"/>
      <c r="K27" s="151"/>
      <c r="L27" s="151"/>
      <c r="M27" s="151"/>
      <c r="N27" s="151"/>
      <c r="O27" s="151"/>
      <c r="P27" s="151"/>
      <c r="Q27" s="151"/>
      <c r="R27" s="151"/>
      <c r="S27" s="151"/>
      <c r="T27" s="71" t="str">
        <f>IF($F$2="Deutsch","H2O Taupunkt des Messgases","H2O dew point of sample gas")</f>
        <v>H2O dew point of sample gas</v>
      </c>
      <c r="U27" s="49" t="s">
        <v>5</v>
      </c>
      <c r="V27" s="48"/>
      <c r="W27" s="48"/>
      <c r="X27" s="69"/>
      <c r="AA27" s="76" t="str">
        <f>IF($F$2="Deutsch"," Legende"," legend")</f>
        <v xml:space="preserve"> legend</v>
      </c>
      <c r="AD27" s="73" t="s">
        <v>111</v>
      </c>
      <c r="AF27" s="73" t="s">
        <v>40</v>
      </c>
      <c r="AG27" s="73" t="s">
        <v>67</v>
      </c>
      <c r="AH27" s="73" t="s">
        <v>104</v>
      </c>
    </row>
    <row r="28" spans="2:34" x14ac:dyDescent="0.2">
      <c r="B28" s="152"/>
      <c r="C28" s="151"/>
      <c r="D28" s="151"/>
      <c r="E28" s="151"/>
      <c r="F28" s="151"/>
      <c r="G28" s="151"/>
      <c r="H28" s="151"/>
      <c r="I28" s="151"/>
      <c r="J28" s="151"/>
      <c r="K28" s="151"/>
      <c r="L28" s="151"/>
      <c r="M28" s="151"/>
      <c r="N28" s="151"/>
      <c r="O28" s="151"/>
      <c r="P28" s="151"/>
      <c r="Q28" s="151"/>
      <c r="R28" s="151"/>
      <c r="S28" s="151"/>
      <c r="T28" s="71" t="str">
        <f>IF($F$2="Deutsch","Probendruck","Sample gas pressure")</f>
        <v>Sample gas pressure</v>
      </c>
      <c r="U28" s="49" t="s">
        <v>110</v>
      </c>
      <c r="V28" s="48"/>
      <c r="W28" s="48"/>
      <c r="X28" s="69"/>
      <c r="Z28" s="75"/>
      <c r="AA28" s="46" t="str">
        <f>IF($F$2="Deutsch"," Kunden Pflichtfelder"," mandatory costumer fields")</f>
        <v xml:space="preserve"> mandatory costumer fields</v>
      </c>
      <c r="AD28" s="73" t="s">
        <v>112</v>
      </c>
      <c r="AF28" s="73" t="s">
        <v>41</v>
      </c>
      <c r="AG28" s="73" t="s">
        <v>68</v>
      </c>
      <c r="AH28" s="73" t="s">
        <v>105</v>
      </c>
    </row>
    <row r="29" spans="2:34" x14ac:dyDescent="0.2">
      <c r="B29" s="152"/>
      <c r="C29" s="151"/>
      <c r="D29" s="151"/>
      <c r="E29" s="151"/>
      <c r="F29" s="151"/>
      <c r="G29" s="151"/>
      <c r="H29" s="151"/>
      <c r="I29" s="151"/>
      <c r="J29" s="151"/>
      <c r="K29" s="151"/>
      <c r="L29" s="151"/>
      <c r="M29" s="151"/>
      <c r="N29" s="151"/>
      <c r="O29" s="151"/>
      <c r="P29" s="151"/>
      <c r="Q29" s="151"/>
      <c r="R29" s="151"/>
      <c r="S29" s="151"/>
      <c r="T29" s="71" t="str">
        <f>IF($F$2="Deutsch","Probentemperatur","Sample gas temperature")</f>
        <v>Sample gas temperature</v>
      </c>
      <c r="U29" s="49" t="s">
        <v>5</v>
      </c>
      <c r="V29" s="48"/>
      <c r="W29" s="48"/>
      <c r="X29" s="69"/>
      <c r="Z29" s="49"/>
      <c r="AA29" s="1" t="str">
        <f>IF($F$2="Deutsch"," Kundenfelder"," costumer fields")</f>
        <v xml:space="preserve"> costumer fields</v>
      </c>
      <c r="AD29" s="73" t="s">
        <v>113</v>
      </c>
      <c r="AF29" s="73" t="s">
        <v>42</v>
      </c>
      <c r="AG29" s="46" t="s">
        <v>69</v>
      </c>
      <c r="AH29" s="73" t="s">
        <v>106</v>
      </c>
    </row>
    <row r="30" spans="2:34" ht="13.5" thickBot="1" x14ac:dyDescent="0.25">
      <c r="B30" s="153"/>
      <c r="C30" s="154"/>
      <c r="D30" s="154"/>
      <c r="E30" s="154"/>
      <c r="F30" s="154"/>
      <c r="G30" s="154"/>
      <c r="H30" s="154"/>
      <c r="I30" s="154"/>
      <c r="J30" s="154"/>
      <c r="K30" s="154"/>
      <c r="L30" s="154"/>
      <c r="M30" s="154"/>
      <c r="N30" s="154"/>
      <c r="O30" s="154"/>
      <c r="P30" s="154"/>
      <c r="Q30" s="154"/>
      <c r="R30" s="154"/>
      <c r="S30" s="154"/>
      <c r="T30" s="72" t="str">
        <f>IF($F$2="Deutsch","Messgas Ex-Zonen-Einteilung","Sample gas Ex-Zone rating")</f>
        <v>Sample gas Ex-Zone rating</v>
      </c>
      <c r="U30" s="163"/>
      <c r="V30" s="164"/>
      <c r="W30" s="164"/>
      <c r="X30" s="165"/>
      <c r="Z30" s="11"/>
      <c r="AA30" s="77" t="str">
        <f>IF($F$2="Deutsch"," wird vom Applikationsingeneur ausgefüllt / Siemens"," filled in by application engineer / Siemens")</f>
        <v xml:space="preserve"> filled in by application engineer / Siemens</v>
      </c>
      <c r="AD30" s="73" t="s">
        <v>114</v>
      </c>
      <c r="AF30" s="73" t="s">
        <v>43</v>
      </c>
      <c r="AG30" s="73" t="s">
        <v>70</v>
      </c>
      <c r="AH30" s="73" t="s">
        <v>107</v>
      </c>
    </row>
    <row r="31" spans="2:34" ht="18.75" customHeight="1" x14ac:dyDescent="0.2">
      <c r="B31" s="93" t="str">
        <f>IF(F2="Deutsch","Antwort","Answer")</f>
        <v>Answer</v>
      </c>
      <c r="C31" s="80"/>
      <c r="D31" s="80"/>
      <c r="E31" s="80"/>
      <c r="F31" s="80"/>
      <c r="G31" s="80"/>
      <c r="H31" s="80"/>
      <c r="I31" s="80"/>
      <c r="J31" s="80"/>
      <c r="K31" s="80"/>
      <c r="L31" s="80"/>
      <c r="M31" s="80"/>
      <c r="N31" s="94" t="str">
        <f>IF(F2="Deutsch","Besonderheiten / Kommentare","Special Features / Comments")</f>
        <v>Special Features / Comments</v>
      </c>
      <c r="O31" s="95"/>
      <c r="P31" s="95"/>
      <c r="Q31" s="161" t="str">
        <f>IF(F2="Deutsch",IF(OR(U30="ATEX/IECEx ZONE0",U30="NEC505 Class I Zone 0 IIC",U30="NEC500 Class I Div. 1 Group A,B,C,D"),"Messung nicht möglich!!!",""),IF(OR(U30="ATEX/IECEx ZONE0",U30="NEC505 Class I Zone 0 IIC",U30="NEC500 Class I Div. 1 Group A,B,C,D"),"Measurement not possible!!!",""))</f>
        <v/>
      </c>
      <c r="R31" s="161"/>
      <c r="S31" s="161"/>
      <c r="T31" s="161"/>
      <c r="U31" s="161"/>
      <c r="V31" s="161"/>
      <c r="W31" s="161"/>
      <c r="X31" s="162"/>
      <c r="AD31" s="73" t="s">
        <v>115</v>
      </c>
      <c r="AF31" s="73" t="s">
        <v>44</v>
      </c>
      <c r="AG31" s="73" t="s">
        <v>71</v>
      </c>
      <c r="AH31" s="73" t="s">
        <v>108</v>
      </c>
    </row>
    <row r="32" spans="2:34" ht="9.75" customHeight="1" x14ac:dyDescent="0.2">
      <c r="B32" s="62"/>
      <c r="C32" s="55"/>
      <c r="D32" s="55"/>
      <c r="E32" s="55"/>
      <c r="F32" s="55"/>
      <c r="G32" s="8"/>
      <c r="H32" s="8"/>
      <c r="I32" s="8"/>
      <c r="J32" s="8"/>
      <c r="K32" s="8"/>
      <c r="L32" s="8"/>
      <c r="M32" s="8"/>
      <c r="N32" s="63" t="str">
        <f>IF($F$2="Deutsch","Grüne und rote Felder sind nur durch AP SUP auszufüllen","The green and red fields are for AP SUP")</f>
        <v>The green and red fields are for AP SUP</v>
      </c>
      <c r="O32" s="64"/>
      <c r="P32" s="64"/>
      <c r="Q32" s="64"/>
      <c r="R32" s="64"/>
      <c r="S32" s="64"/>
      <c r="T32" s="64"/>
      <c r="U32" s="64"/>
      <c r="V32" s="51"/>
      <c r="W32" s="51"/>
      <c r="X32" s="52"/>
      <c r="AD32" s="73" t="s">
        <v>116</v>
      </c>
      <c r="AF32" s="73" t="s">
        <v>45</v>
      </c>
      <c r="AG32" s="73" t="s">
        <v>72</v>
      </c>
      <c r="AH32" s="73" t="s">
        <v>109</v>
      </c>
    </row>
    <row r="33" spans="2:33" ht="12.75" customHeight="1" x14ac:dyDescent="0.2">
      <c r="B33" s="56"/>
      <c r="C33" s="6"/>
      <c r="D33" s="6"/>
      <c r="E33" s="6"/>
      <c r="F33" s="6"/>
      <c r="G33" s="79" t="str">
        <f>IF($F$2="Deutsch","Komponente","Component")</f>
        <v>Component</v>
      </c>
      <c r="H33" s="79">
        <v>1</v>
      </c>
      <c r="I33" s="79">
        <v>2</v>
      </c>
      <c r="J33" s="79">
        <v>3</v>
      </c>
      <c r="K33" s="79">
        <v>4</v>
      </c>
      <c r="L33" s="9"/>
      <c r="M33" s="9"/>
      <c r="N33" s="137"/>
      <c r="O33" s="138"/>
      <c r="P33" s="138"/>
      <c r="Q33" s="138"/>
      <c r="R33" s="138"/>
      <c r="S33" s="138"/>
      <c r="T33" s="138"/>
      <c r="U33" s="138"/>
      <c r="V33" s="138"/>
      <c r="W33" s="138"/>
      <c r="X33" s="139"/>
      <c r="AD33" s="73" t="s">
        <v>117</v>
      </c>
      <c r="AF33" s="73" t="s">
        <v>46</v>
      </c>
    </row>
    <row r="34" spans="2:33" ht="12" customHeight="1" x14ac:dyDescent="0.2">
      <c r="B34" s="81"/>
      <c r="C34" s="80" t="str">
        <f>IF($F$2="Deutsch","Machbar mit CGA","Possible with CGA")</f>
        <v>Possible with CGA</v>
      </c>
      <c r="D34" s="82"/>
      <c r="E34" s="82"/>
      <c r="F34" s="10"/>
      <c r="G34" s="79" t="str">
        <f>IF($F$2="Deutsch","Ja","yes")</f>
        <v>yes</v>
      </c>
      <c r="H34" s="102"/>
      <c r="I34" s="102"/>
      <c r="J34" s="102"/>
      <c r="K34" s="103"/>
      <c r="L34" s="8"/>
      <c r="M34" s="8"/>
      <c r="N34" s="140"/>
      <c r="O34" s="138"/>
      <c r="P34" s="138"/>
      <c r="Q34" s="138"/>
      <c r="R34" s="138"/>
      <c r="S34" s="138"/>
      <c r="T34" s="138"/>
      <c r="U34" s="138"/>
      <c r="V34" s="138"/>
      <c r="W34" s="138"/>
      <c r="X34" s="139"/>
      <c r="AD34" s="73" t="s">
        <v>118</v>
      </c>
    </row>
    <row r="35" spans="2:33" ht="12" customHeight="1" x14ac:dyDescent="0.2">
      <c r="B35" s="81"/>
      <c r="C35" s="83"/>
      <c r="D35" s="83"/>
      <c r="E35" s="83"/>
      <c r="F35" s="6"/>
      <c r="G35" s="79" t="str">
        <f>IF($F$2="Deutsch","Bedingt","partly")</f>
        <v>partly</v>
      </c>
      <c r="H35" s="102"/>
      <c r="I35" s="102"/>
      <c r="J35" s="102"/>
      <c r="K35" s="103"/>
      <c r="L35" s="7"/>
      <c r="M35" s="7"/>
      <c r="N35" s="140"/>
      <c r="O35" s="138"/>
      <c r="P35" s="138"/>
      <c r="Q35" s="138"/>
      <c r="R35" s="138"/>
      <c r="S35" s="138"/>
      <c r="T35" s="138"/>
      <c r="U35" s="138"/>
      <c r="V35" s="138"/>
      <c r="W35" s="138"/>
      <c r="X35" s="139"/>
      <c r="AD35" s="73" t="s">
        <v>119</v>
      </c>
      <c r="AG35" s="87" t="s">
        <v>80</v>
      </c>
    </row>
    <row r="36" spans="2:33" ht="12" customHeight="1" x14ac:dyDescent="0.2">
      <c r="B36" s="56"/>
      <c r="C36" s="6"/>
      <c r="D36" s="6"/>
      <c r="E36" s="6"/>
      <c r="F36" s="6"/>
      <c r="G36" s="79" t="str">
        <f>IF($F$2="Deutsch","Nein","no")</f>
        <v>no</v>
      </c>
      <c r="H36" s="102"/>
      <c r="I36" s="102"/>
      <c r="J36" s="102"/>
      <c r="K36" s="103"/>
      <c r="L36" s="7"/>
      <c r="M36" s="7"/>
      <c r="N36" s="140"/>
      <c r="O36" s="138"/>
      <c r="P36" s="138"/>
      <c r="Q36" s="138"/>
      <c r="R36" s="138"/>
      <c r="S36" s="138"/>
      <c r="T36" s="138"/>
      <c r="U36" s="138"/>
      <c r="V36" s="138"/>
      <c r="W36" s="138"/>
      <c r="X36" s="139"/>
      <c r="AD36" s="73" t="s">
        <v>120</v>
      </c>
      <c r="AG36" s="46" t="s">
        <v>81</v>
      </c>
    </row>
    <row r="37" spans="2:33" x14ac:dyDescent="0.2">
      <c r="B37" s="157" t="str">
        <f>IF(B39="","",IF($F$2="Deutsch","Bestell-Nr:","Order Number"))</f>
        <v/>
      </c>
      <c r="C37" s="158"/>
      <c r="D37" s="158"/>
      <c r="E37" s="158"/>
      <c r="F37" s="6"/>
      <c r="G37" s="12"/>
      <c r="H37" s="6"/>
      <c r="I37" s="6"/>
      <c r="J37" s="6"/>
      <c r="K37" s="6"/>
      <c r="L37" s="7"/>
      <c r="M37" s="7"/>
      <c r="N37" s="140"/>
      <c r="O37" s="138"/>
      <c r="P37" s="138"/>
      <c r="Q37" s="138"/>
      <c r="R37" s="138"/>
      <c r="S37" s="138"/>
      <c r="T37" s="138"/>
      <c r="U37" s="138"/>
      <c r="V37" s="138"/>
      <c r="W37" s="138"/>
      <c r="X37" s="139"/>
      <c r="AD37" s="73" t="s">
        <v>121</v>
      </c>
      <c r="AG37" s="46" t="s">
        <v>82</v>
      </c>
    </row>
    <row r="38" spans="2:33" ht="12.75" customHeight="1" x14ac:dyDescent="0.2">
      <c r="B38" s="157"/>
      <c r="C38" s="158"/>
      <c r="D38" s="158"/>
      <c r="E38" s="158"/>
      <c r="F38" s="13"/>
      <c r="G38" s="13"/>
      <c r="H38" s="14"/>
      <c r="I38" s="14"/>
      <c r="J38" s="14"/>
      <c r="K38" s="14"/>
      <c r="L38" s="14"/>
      <c r="M38" s="7"/>
      <c r="N38" s="140"/>
      <c r="O38" s="138"/>
      <c r="P38" s="138"/>
      <c r="Q38" s="138"/>
      <c r="R38" s="138"/>
      <c r="S38" s="138"/>
      <c r="T38" s="138"/>
      <c r="U38" s="138"/>
      <c r="V38" s="138"/>
      <c r="W38" s="138"/>
      <c r="X38" s="139"/>
      <c r="AD38" s="73" t="s">
        <v>122</v>
      </c>
      <c r="AG38" s="73" t="s">
        <v>83</v>
      </c>
    </row>
    <row r="39" spans="2:33" ht="13.5" customHeight="1" x14ac:dyDescent="0.2">
      <c r="B39" s="159"/>
      <c r="C39" s="160"/>
      <c r="D39" s="160"/>
      <c r="E39" s="160"/>
      <c r="F39" s="160"/>
      <c r="G39" s="160"/>
      <c r="H39" s="160"/>
      <c r="I39" s="160"/>
      <c r="J39" s="160"/>
      <c r="K39" s="160"/>
      <c r="L39" s="15"/>
      <c r="M39" s="16"/>
      <c r="N39" s="140"/>
      <c r="O39" s="138"/>
      <c r="P39" s="138"/>
      <c r="Q39" s="138"/>
      <c r="R39" s="138"/>
      <c r="S39" s="138"/>
      <c r="T39" s="138"/>
      <c r="U39" s="138"/>
      <c r="V39" s="138"/>
      <c r="W39" s="138"/>
      <c r="X39" s="139"/>
      <c r="AD39" s="73" t="s">
        <v>123</v>
      </c>
    </row>
    <row r="40" spans="2:33" ht="12.75" customHeight="1" x14ac:dyDescent="0.2">
      <c r="B40" s="159"/>
      <c r="C40" s="160"/>
      <c r="D40" s="160"/>
      <c r="E40" s="160"/>
      <c r="F40" s="160"/>
      <c r="G40" s="160"/>
      <c r="H40" s="160"/>
      <c r="I40" s="160"/>
      <c r="J40" s="160"/>
      <c r="K40" s="160"/>
      <c r="L40" s="15"/>
      <c r="M40" s="16"/>
      <c r="N40" s="140"/>
      <c r="O40" s="138"/>
      <c r="P40" s="138"/>
      <c r="Q40" s="138"/>
      <c r="R40" s="138"/>
      <c r="S40" s="138"/>
      <c r="T40" s="138"/>
      <c r="U40" s="138"/>
      <c r="V40" s="138"/>
      <c r="W40" s="138"/>
      <c r="X40" s="139"/>
    </row>
    <row r="41" spans="2:33" ht="12.75" customHeight="1" x14ac:dyDescent="0.2">
      <c r="B41" s="159"/>
      <c r="C41" s="160"/>
      <c r="D41" s="160"/>
      <c r="E41" s="160"/>
      <c r="F41" s="160"/>
      <c r="G41" s="160"/>
      <c r="H41" s="160"/>
      <c r="I41" s="160"/>
      <c r="J41" s="160"/>
      <c r="K41" s="160"/>
      <c r="L41" s="50"/>
      <c r="M41" s="17"/>
      <c r="N41" s="140"/>
      <c r="O41" s="138"/>
      <c r="P41" s="138"/>
      <c r="Q41" s="138"/>
      <c r="R41" s="138"/>
      <c r="S41" s="138"/>
      <c r="T41" s="138"/>
      <c r="U41" s="138"/>
      <c r="V41" s="138"/>
      <c r="W41" s="138"/>
      <c r="X41" s="139"/>
    </row>
    <row r="42" spans="2:33" ht="12.75" customHeight="1" x14ac:dyDescent="0.2">
      <c r="B42" s="159"/>
      <c r="C42" s="160"/>
      <c r="D42" s="160"/>
      <c r="E42" s="160"/>
      <c r="F42" s="160"/>
      <c r="G42" s="160"/>
      <c r="H42" s="160"/>
      <c r="I42" s="160"/>
      <c r="J42" s="160"/>
      <c r="K42" s="160"/>
      <c r="L42" s="6"/>
      <c r="M42" s="18"/>
      <c r="N42" s="140"/>
      <c r="O42" s="138"/>
      <c r="P42" s="138"/>
      <c r="Q42" s="138"/>
      <c r="R42" s="138"/>
      <c r="S42" s="138"/>
      <c r="T42" s="138"/>
      <c r="U42" s="138"/>
      <c r="V42" s="138"/>
      <c r="W42" s="138"/>
      <c r="X42" s="139"/>
      <c r="AD42" s="73" t="s">
        <v>124</v>
      </c>
    </row>
    <row r="43" spans="2:33" ht="12.75" customHeight="1" x14ac:dyDescent="0.2">
      <c r="B43" s="159"/>
      <c r="C43" s="160"/>
      <c r="D43" s="160"/>
      <c r="E43" s="160"/>
      <c r="F43" s="160"/>
      <c r="G43" s="160"/>
      <c r="H43" s="160"/>
      <c r="I43" s="160"/>
      <c r="J43" s="160"/>
      <c r="K43" s="160"/>
      <c r="L43" s="6"/>
      <c r="M43" s="6"/>
      <c r="N43" s="140"/>
      <c r="O43" s="138"/>
      <c r="P43" s="138"/>
      <c r="Q43" s="138"/>
      <c r="R43" s="138"/>
      <c r="S43" s="138"/>
      <c r="T43" s="138"/>
      <c r="U43" s="138"/>
      <c r="V43" s="138"/>
      <c r="W43" s="138"/>
      <c r="X43" s="139"/>
      <c r="AD43" s="73" t="s">
        <v>125</v>
      </c>
    </row>
    <row r="44" spans="2:33" ht="12.75" customHeight="1" x14ac:dyDescent="0.2">
      <c r="B44" s="159"/>
      <c r="C44" s="160"/>
      <c r="D44" s="160"/>
      <c r="E44" s="160"/>
      <c r="F44" s="160"/>
      <c r="G44" s="160"/>
      <c r="H44" s="160"/>
      <c r="I44" s="160"/>
      <c r="J44" s="160"/>
      <c r="K44" s="160"/>
      <c r="L44" s="6"/>
      <c r="M44" s="6"/>
      <c r="N44" s="140"/>
      <c r="O44" s="138"/>
      <c r="P44" s="138"/>
      <c r="Q44" s="138"/>
      <c r="R44" s="138"/>
      <c r="S44" s="138"/>
      <c r="T44" s="138"/>
      <c r="U44" s="138"/>
      <c r="V44" s="138"/>
      <c r="W44" s="138"/>
      <c r="X44" s="139"/>
      <c r="AD44" s="73" t="s">
        <v>126</v>
      </c>
    </row>
    <row r="45" spans="2:33" ht="12.75" customHeight="1" x14ac:dyDescent="0.2">
      <c r="B45" s="57"/>
      <c r="C45" s="13"/>
      <c r="D45" s="13"/>
      <c r="E45" s="13"/>
      <c r="F45" s="13"/>
      <c r="G45" s="13"/>
      <c r="H45" s="13"/>
      <c r="I45" s="13"/>
      <c r="J45" s="13"/>
      <c r="K45" s="19"/>
      <c r="L45" s="19"/>
      <c r="M45" s="20"/>
      <c r="N45" s="140"/>
      <c r="O45" s="138"/>
      <c r="P45" s="138"/>
      <c r="Q45" s="138"/>
      <c r="R45" s="138"/>
      <c r="S45" s="138"/>
      <c r="T45" s="138"/>
      <c r="U45" s="138"/>
      <c r="V45" s="138"/>
      <c r="W45" s="138"/>
      <c r="X45" s="139"/>
      <c r="AD45" s="73" t="s">
        <v>127</v>
      </c>
    </row>
    <row r="46" spans="2:33" ht="12.75" customHeight="1" x14ac:dyDescent="0.2">
      <c r="B46" s="58" t="str">
        <f>IF(B39="","",IF($F$2="Deutsch","Falls (.):  nach Katalog AP01 frei wählbar ergänzen","If (.): substitute according to the catalog AP01"))</f>
        <v/>
      </c>
      <c r="C46" s="21"/>
      <c r="D46" s="21"/>
      <c r="E46" s="21"/>
      <c r="F46" s="21"/>
      <c r="G46" s="21"/>
      <c r="H46" s="22"/>
      <c r="I46" s="22"/>
      <c r="J46" s="22"/>
      <c r="K46" s="6"/>
      <c r="L46" s="6"/>
      <c r="M46" s="6"/>
      <c r="N46" s="141"/>
      <c r="O46" s="142"/>
      <c r="P46" s="142"/>
      <c r="Q46" s="142"/>
      <c r="R46" s="142"/>
      <c r="S46" s="142"/>
      <c r="T46" s="142"/>
      <c r="U46" s="142"/>
      <c r="V46" s="142"/>
      <c r="W46" s="142"/>
      <c r="X46" s="143"/>
      <c r="AD46" s="73" t="s">
        <v>128</v>
      </c>
    </row>
    <row r="47" spans="2:33" ht="12.75" customHeight="1" x14ac:dyDescent="0.2">
      <c r="B47" s="146" t="str">
        <f>IF(B39="","",IF($F$2="Deutsch","Grundgerät:","Base Unit:"))</f>
        <v/>
      </c>
      <c r="C47" s="147"/>
      <c r="D47" s="133"/>
      <c r="E47" s="133"/>
      <c r="F47" s="133"/>
      <c r="G47" s="15"/>
      <c r="H47" s="23"/>
      <c r="I47" s="23"/>
      <c r="J47" s="23"/>
      <c r="K47" s="23"/>
      <c r="L47" s="23"/>
      <c r="M47" s="19"/>
      <c r="N47" s="24" t="str">
        <f>IF($F$2="Deutsch","Lieferzeit:","delivery time:")</f>
        <v>delivery time:</v>
      </c>
      <c r="O47" s="134"/>
      <c r="P47" s="135"/>
      <c r="Q47" s="135"/>
      <c r="R47" s="135"/>
      <c r="S47" s="25" t="str">
        <f>IF($F$2="Deutsch","zusätz. Kosten:","additional costs:")</f>
        <v>additional costs:</v>
      </c>
      <c r="T47" s="134"/>
      <c r="U47" s="135"/>
      <c r="V47" s="135"/>
      <c r="W47" s="135"/>
      <c r="X47" s="144"/>
      <c r="AD47" s="73" t="s">
        <v>129</v>
      </c>
    </row>
    <row r="48" spans="2:33" ht="12.75" customHeight="1" x14ac:dyDescent="0.2">
      <c r="B48" s="155"/>
      <c r="C48" s="156"/>
      <c r="D48" s="156"/>
      <c r="E48" s="156"/>
      <c r="F48" s="156"/>
      <c r="G48" s="156"/>
      <c r="H48" s="156"/>
      <c r="I48" s="156"/>
      <c r="J48" s="156"/>
      <c r="K48" s="59"/>
      <c r="L48" s="59"/>
      <c r="M48" s="59"/>
      <c r="N48" s="60"/>
      <c r="O48" s="136"/>
      <c r="P48" s="136"/>
      <c r="Q48" s="136"/>
      <c r="R48" s="136"/>
      <c r="S48" s="61"/>
      <c r="T48" s="136"/>
      <c r="U48" s="136"/>
      <c r="V48" s="136"/>
      <c r="W48" s="136"/>
      <c r="X48" s="145"/>
      <c r="AD48" s="73" t="s">
        <v>130</v>
      </c>
    </row>
    <row r="49" spans="2:33" x14ac:dyDescent="0.2">
      <c r="B49" s="132" t="str">
        <f>IF(N33="","",IF($F$2="Deutsch","(1) Soweit keine Angaben  hinsichtlich der Angebotsgültigkeit enthalten sind,  sind Angebote für einen Zeitraum von 90 Tagen gültig, berechnet nach dem Datum der Erstellung des Angebots.  ","(1) Requests are valid for a period of 90 days, calculated  from the date that the RFQ was made, unless alternative  instructions regarding the validity of the request are given"))</f>
        <v/>
      </c>
      <c r="C49" s="132"/>
      <c r="D49" s="132"/>
      <c r="E49" s="132"/>
      <c r="F49" s="132"/>
      <c r="G49" s="132"/>
      <c r="H49" s="132"/>
      <c r="I49" s="132"/>
      <c r="J49" s="132"/>
      <c r="K49" s="132"/>
      <c r="L49" s="132"/>
      <c r="M49" s="132"/>
      <c r="N49" s="132"/>
      <c r="O49" s="132"/>
      <c r="P49" s="132"/>
      <c r="Q49" s="132"/>
      <c r="R49" s="132"/>
      <c r="S49" s="132"/>
      <c r="T49" s="132"/>
      <c r="U49" s="132"/>
      <c r="V49" s="132"/>
      <c r="W49" s="132"/>
      <c r="X49" s="132"/>
      <c r="AD49" s="73" t="s">
        <v>131</v>
      </c>
    </row>
    <row r="50" spans="2:33" x14ac:dyDescent="0.2">
      <c r="B50" s="113" t="str">
        <f>IF(N33="","",IF($F$2="Deutsch","(2) Technische Daten von Sonderapplikationen können signifikant von den Standarddaten abweichen. Bei den Aufbau neuer Applikationen können die technischen Daten erst durch einen Machbarkeitsuntersuchung belegt und verifiziert werden.","(2) The technical data of special applications may significantly different to the standard data. Especial for new applications the confirmation and validation of the technical data is only possible after a feasibility test."))</f>
        <v/>
      </c>
      <c r="C50" s="113"/>
      <c r="D50" s="113"/>
      <c r="E50" s="113"/>
      <c r="F50" s="113"/>
      <c r="G50" s="113"/>
      <c r="H50" s="113"/>
      <c r="I50" s="113"/>
      <c r="J50" s="113"/>
      <c r="K50" s="113"/>
      <c r="L50" s="113"/>
      <c r="M50" s="113"/>
      <c r="N50" s="113"/>
      <c r="O50" s="113"/>
      <c r="P50" s="113"/>
      <c r="Q50" s="113"/>
      <c r="R50" s="113"/>
      <c r="S50" s="113"/>
      <c r="T50" s="113"/>
      <c r="U50" s="113"/>
      <c r="V50" s="113"/>
      <c r="W50" s="113"/>
      <c r="X50" s="113"/>
      <c r="AD50" s="73" t="s">
        <v>132</v>
      </c>
    </row>
    <row r="51" spans="2:33" x14ac:dyDescent="0.2">
      <c r="B51" s="44"/>
      <c r="C51" s="44"/>
      <c r="D51" s="44"/>
      <c r="E51" s="44"/>
      <c r="F51" s="44"/>
      <c r="G51" s="44"/>
      <c r="H51" s="44"/>
      <c r="I51" s="44"/>
      <c r="J51" s="44"/>
      <c r="K51" s="44"/>
      <c r="L51" s="44"/>
      <c r="M51" s="44"/>
      <c r="N51" s="44"/>
      <c r="O51" s="44"/>
      <c r="P51" s="45"/>
      <c r="Q51" s="45"/>
      <c r="R51" s="44"/>
      <c r="S51" s="44"/>
      <c r="T51" s="44"/>
      <c r="U51" s="44"/>
      <c r="V51" s="44"/>
      <c r="W51" s="44"/>
      <c r="X51" s="44"/>
      <c r="AD51" s="73" t="s">
        <v>133</v>
      </c>
    </row>
    <row r="52" spans="2:33" x14ac:dyDescent="0.2">
      <c r="AD52" s="73" t="s">
        <v>134</v>
      </c>
    </row>
    <row r="53" spans="2:33" x14ac:dyDescent="0.2">
      <c r="AD53" s="73" t="s">
        <v>135</v>
      </c>
    </row>
    <row r="54" spans="2:33" x14ac:dyDescent="0.2">
      <c r="AD54" s="73" t="s">
        <v>136</v>
      </c>
    </row>
    <row r="55" spans="2:33" x14ac:dyDescent="0.2">
      <c r="AD55" s="73" t="s">
        <v>137</v>
      </c>
    </row>
    <row r="56" spans="2:33" x14ac:dyDescent="0.2">
      <c r="AD56" s="73" t="s">
        <v>138</v>
      </c>
    </row>
    <row r="57" spans="2:33" x14ac:dyDescent="0.2">
      <c r="D57" s="73"/>
      <c r="E57" s="73"/>
      <c r="F57" s="73"/>
      <c r="G57" s="73"/>
      <c r="H57" s="73"/>
      <c r="I57" s="73"/>
      <c r="J57" s="73"/>
      <c r="K57" s="73"/>
      <c r="L57" s="73"/>
      <c r="M57" s="73"/>
      <c r="N57" s="73"/>
      <c r="O57" s="73"/>
      <c r="R57" s="73"/>
      <c r="S57" s="73"/>
      <c r="T57" s="73"/>
      <c r="U57" s="73"/>
      <c r="V57" s="73"/>
      <c r="W57" s="73"/>
      <c r="X57" s="73"/>
      <c r="Y57" s="73"/>
      <c r="AA57" s="73"/>
      <c r="AB57" s="73"/>
      <c r="AC57" s="73"/>
      <c r="AD57" s="73" t="s">
        <v>130</v>
      </c>
      <c r="AE57" s="73"/>
      <c r="AF57" s="73"/>
      <c r="AG57" s="73"/>
    </row>
    <row r="58" spans="2:33" x14ac:dyDescent="0.2">
      <c r="AD58" s="73" t="s">
        <v>139</v>
      </c>
    </row>
    <row r="59" spans="2:33" x14ac:dyDescent="0.2">
      <c r="AD59" s="73" t="s">
        <v>140</v>
      </c>
    </row>
    <row r="60" spans="2:33" x14ac:dyDescent="0.2">
      <c r="AD60" s="73" t="s">
        <v>132</v>
      </c>
    </row>
    <row r="61" spans="2:33" x14ac:dyDescent="0.2">
      <c r="AD61" s="73" t="s">
        <v>141</v>
      </c>
    </row>
    <row r="62" spans="2:33" x14ac:dyDescent="0.2">
      <c r="AD62" s="73" t="s">
        <v>51</v>
      </c>
    </row>
  </sheetData>
  <sheetProtection algorithmName="SHA-512" hashValue="w98ucCG1Fz3BfDmx7Nyny26rjIXesaKb1oIesKQApov79kTRXuTwIfVqvFqVChMIgp1I+Llayx8bVlkbTaaVhQ==" saltValue="FySlPAZDoZgqwYg1r7MUoQ==" spinCount="100000" sheet="1" objects="1" scenarios="1" selectLockedCells="1"/>
  <protectedRanges>
    <protectedRange password="CDC2" sqref="V3:X8" name="Bereich2" securityDescriptor="O:WDG:WDD:(A;;CC;;;S-1-5-21-126432666-1270913926-3679153413-887376)(A;;CC;;;S-1-5-21-126432666-1270913926-3679153413-886007)(A;;CC;;;S-1-5-21-126432666-1270913926-3679153413-420098)(A;;CC;;;S-1-5-21-126432666-1270913926-3679153413-885808)"/>
    <protectedRange password="CDC2" sqref="B31:M50 N31:Q31 N32:X50 Z30" name="Bereich1" securityDescriptor="O:WDG:WDD:(A;;CC;;;S-1-5-21-126432666-1270913926-3679153413-887376)(A;;CC;;;S-1-5-21-126432666-1270913926-3679153413-886007)(A;;CC;;;S-1-5-21-126432666-1270913926-3679153413-420098)(A;;CC;;;S-1-5-21-126432666-1270913926-3679153413-885808)"/>
  </protectedRanges>
  <dataConsolidate/>
  <mergeCells count="66">
    <mergeCell ref="B16:B17"/>
    <mergeCell ref="B14:B15"/>
    <mergeCell ref="B11:L11"/>
    <mergeCell ref="R11:S11"/>
    <mergeCell ref="T9:X9"/>
    <mergeCell ref="V10:X10"/>
    <mergeCell ref="M10:P12"/>
    <mergeCell ref="R12:S12"/>
    <mergeCell ref="B12:L12"/>
    <mergeCell ref="C16:E17"/>
    <mergeCell ref="R13:S13"/>
    <mergeCell ref="R17:S17"/>
    <mergeCell ref="F15:G15"/>
    <mergeCell ref="F16:G16"/>
    <mergeCell ref="M14:P15"/>
    <mergeCell ref="F13:L13"/>
    <mergeCell ref="F14:G14"/>
    <mergeCell ref="M13:P13"/>
    <mergeCell ref="R15:S15"/>
    <mergeCell ref="R14:S14"/>
    <mergeCell ref="Q18:S21"/>
    <mergeCell ref="N18:P18"/>
    <mergeCell ref="N20:P20"/>
    <mergeCell ref="N21:P21"/>
    <mergeCell ref="B22:S22"/>
    <mergeCell ref="C20:E21"/>
    <mergeCell ref="F21:G21"/>
    <mergeCell ref="B18:B19"/>
    <mergeCell ref="B20:B21"/>
    <mergeCell ref="C18:E19"/>
    <mergeCell ref="T2:X2"/>
    <mergeCell ref="V3:X3"/>
    <mergeCell ref="F2:G2"/>
    <mergeCell ref="Q9:S10"/>
    <mergeCell ref="B9:L9"/>
    <mergeCell ref="B10:L10"/>
    <mergeCell ref="B3:S3"/>
    <mergeCell ref="W5:X5"/>
    <mergeCell ref="W6:X6"/>
    <mergeCell ref="V8:X8"/>
    <mergeCell ref="M4:T8"/>
    <mergeCell ref="C5:L5"/>
    <mergeCell ref="B8:L8"/>
    <mergeCell ref="C7:L7"/>
    <mergeCell ref="C6:L6"/>
    <mergeCell ref="B48:J48"/>
    <mergeCell ref="B37:E38"/>
    <mergeCell ref="B39:K44"/>
    <mergeCell ref="Q31:X31"/>
    <mergeCell ref="U30:X30"/>
    <mergeCell ref="B50:X50"/>
    <mergeCell ref="C14:E15"/>
    <mergeCell ref="F17:G17"/>
    <mergeCell ref="R16:S16"/>
    <mergeCell ref="M16:P16"/>
    <mergeCell ref="F18:G18"/>
    <mergeCell ref="N19:P19"/>
    <mergeCell ref="F19:G19"/>
    <mergeCell ref="B49:X49"/>
    <mergeCell ref="D47:F47"/>
    <mergeCell ref="O47:R48"/>
    <mergeCell ref="N33:X46"/>
    <mergeCell ref="F20:G20"/>
    <mergeCell ref="T47:X48"/>
    <mergeCell ref="B47:C47"/>
    <mergeCell ref="B23:S30"/>
  </mergeCells>
  <phoneticPr fontId="0" type="noConversion"/>
  <conditionalFormatting sqref="U30">
    <cfRule type="containsText" dxfId="58" priority="66" operator="containsText" text="NO EX">
      <formula>NOT(ISERROR(SEARCH("NO EX",U30)))</formula>
    </cfRule>
    <cfRule type="containsText" dxfId="57" priority="78" operator="containsText" text="Zone 0">
      <formula>NOT(ISERROR(SEARCH("Zone 0",U30)))</formula>
    </cfRule>
    <cfRule type="containsText" dxfId="56" priority="79" operator="containsText" text="unbrennbar/ unburnable">
      <formula>NOT(ISERROR(SEARCH("unbrennbar/ unburnable",U30)))</formula>
    </cfRule>
  </conditionalFormatting>
  <conditionalFormatting sqref="N33:X46">
    <cfRule type="expression" dxfId="55" priority="26">
      <formula>ISBLANK($V$6)</formula>
    </cfRule>
    <cfRule type="containsText" dxfId="54" priority="76" operator="containsText" text="Messung nicht möglich!!!">
      <formula>NOT(ISERROR(SEARCH("Messung nicht möglich!!!",N33)))</formula>
    </cfRule>
    <cfRule type="containsText" dxfId="53" priority="77" operator="containsText" text="Measurement not possible!!!">
      <formula>NOT(ISERROR(SEARCH("Measurement not possible!!!",N33)))</formula>
    </cfRule>
  </conditionalFormatting>
  <conditionalFormatting sqref="C16:E17 M14:P15 C5:L5 W12:W13 U30 C14 F14:G15 T12:U13 C6:C7">
    <cfRule type="containsText" dxfId="52" priority="75" operator="containsText" text="&quot;&quot;">
      <formula>NOT(ISERROR(SEARCH("""""",C5)))</formula>
    </cfRule>
  </conditionalFormatting>
  <conditionalFormatting sqref="C5:L5">
    <cfRule type="cellIs" dxfId="51" priority="73" operator="equal">
      <formula>0</formula>
    </cfRule>
    <cfRule type="cellIs" dxfId="50" priority="74" operator="equal">
      <formula>0</formula>
    </cfRule>
  </conditionalFormatting>
  <conditionalFormatting sqref="M14:P15 C5:L5 W12:W13 U30 C14 F14:G15 T12:U13 C6">
    <cfRule type="cellIs" dxfId="49" priority="72" operator="equal">
      <formula>0</formula>
    </cfRule>
  </conditionalFormatting>
  <conditionalFormatting sqref="C7">
    <cfRule type="cellIs" dxfId="48" priority="71" operator="equal">
      <formula>0</formula>
    </cfRule>
  </conditionalFormatting>
  <conditionalFormatting sqref="Q18:S21">
    <cfRule type="cellIs" dxfId="47" priority="67" operator="equal">
      <formula>0</formula>
    </cfRule>
    <cfRule type="cellIs" dxfId="46" priority="68" operator="equal">
      <formula>""""""</formula>
    </cfRule>
    <cfRule type="containsText" dxfId="45" priority="69" operator="containsText" text="&quot;&quot;">
      <formula>NOT(ISERROR(SEARCH("""""",Q18)))</formula>
    </cfRule>
    <cfRule type="cellIs" dxfId="44" priority="70" operator="equal">
      <formula>0</formula>
    </cfRule>
  </conditionalFormatting>
  <conditionalFormatting sqref="Q31:X31">
    <cfRule type="containsText" dxfId="43" priority="50" operator="containsText" text="&quot;&quot;">
      <formula>NOT(ISERROR(SEARCH("""""",Q31)))</formula>
    </cfRule>
  </conditionalFormatting>
  <conditionalFormatting sqref="U30:X30">
    <cfRule type="containsText" dxfId="42" priority="46" operator="containsText" text="ATEX/IECEx ZONE0">
      <formula>NOT(ISERROR(SEARCH("ATEX/IECEx ZONE0",U30)))</formula>
    </cfRule>
    <cfRule type="containsText" dxfId="41" priority="47" operator="containsText" text="NEC500 Class I Div. 1 Group A,B,C,D">
      <formula>NOT(ISERROR(SEARCH("NEC500 Class I Div. 1 Group A,B,C,D",U30)))</formula>
    </cfRule>
  </conditionalFormatting>
  <conditionalFormatting sqref="N33:X48">
    <cfRule type="expression" dxfId="40" priority="45" stopIfTrue="1">
      <formula>"ISTLEER($U$5)"</formula>
    </cfRule>
  </conditionalFormatting>
  <conditionalFormatting sqref="W6:X6">
    <cfRule type="expression" dxfId="39" priority="39">
      <formula>ISBLANK($V$6)</formula>
    </cfRule>
  </conditionalFormatting>
  <conditionalFormatting sqref="W7:X7">
    <cfRule type="expression" dxfId="38" priority="38">
      <formula>ISBLANK($V$6)</formula>
    </cfRule>
  </conditionalFormatting>
  <conditionalFormatting sqref="V7">
    <cfRule type="expression" dxfId="37" priority="37">
      <formula>ISBLANK($V$6)</formula>
    </cfRule>
  </conditionalFormatting>
  <conditionalFormatting sqref="H34:K36">
    <cfRule type="expression" dxfId="36" priority="35">
      <formula>ISBLANK($V$6)</formula>
    </cfRule>
  </conditionalFormatting>
  <conditionalFormatting sqref="G33:G36">
    <cfRule type="expression" dxfId="35" priority="34">
      <formula>ISBLANK($V$6)</formula>
    </cfRule>
  </conditionalFormatting>
  <conditionalFormatting sqref="H33:K33">
    <cfRule type="expression" dxfId="34" priority="33">
      <formula>ISBLANK($V$6)</formula>
    </cfRule>
  </conditionalFormatting>
  <conditionalFormatting sqref="C34">
    <cfRule type="expression" dxfId="33" priority="32">
      <formula>ISBLANK($V$6)</formula>
    </cfRule>
  </conditionalFormatting>
  <conditionalFormatting sqref="V6">
    <cfRule type="expression" dxfId="32" priority="31">
      <formula>ISBLANK($V$6)</formula>
    </cfRule>
  </conditionalFormatting>
  <conditionalFormatting sqref="U6">
    <cfRule type="expression" dxfId="31" priority="30">
      <formula>ISBLANK($V$6)</formula>
    </cfRule>
  </conditionalFormatting>
  <conditionalFormatting sqref="U7">
    <cfRule type="expression" dxfId="30" priority="29">
      <formula>ISBLANK($V$6)</formula>
    </cfRule>
  </conditionalFormatting>
  <conditionalFormatting sqref="U8">
    <cfRule type="expression" dxfId="29" priority="28">
      <formula>ISBLANK($V$6)</formula>
    </cfRule>
  </conditionalFormatting>
  <conditionalFormatting sqref="B31:C31">
    <cfRule type="expression" dxfId="28" priority="27">
      <formula>ISBLANK($V$6)</formula>
    </cfRule>
  </conditionalFormatting>
  <conditionalFormatting sqref="N31:X48">
    <cfRule type="expression" dxfId="27" priority="25">
      <formula>ISBLANK($V$6)</formula>
    </cfRule>
  </conditionalFormatting>
  <conditionalFormatting sqref="N31:X31">
    <cfRule type="expression" dxfId="26" priority="24">
      <formula>ISBLANK($V$6)</formula>
    </cfRule>
  </conditionalFormatting>
  <conditionalFormatting sqref="N48 O47:R48 S48 T47:X48">
    <cfRule type="expression" dxfId="25" priority="23">
      <formula>ISBLANK($V$6)</formula>
    </cfRule>
  </conditionalFormatting>
  <conditionalFormatting sqref="N33:X46 Q31:X31 X32 T47:X48">
    <cfRule type="expression" dxfId="24" priority="18">
      <formula>ISBLANK($V$6)</formula>
    </cfRule>
    <cfRule type="expression" dxfId="23" priority="22">
      <formula>ISBLANK($V$6)</formula>
    </cfRule>
  </conditionalFormatting>
  <conditionalFormatting sqref="M32:M48">
    <cfRule type="expression" dxfId="22" priority="20">
      <formula>ISBLANK($V$6)</formula>
    </cfRule>
  </conditionalFormatting>
  <conditionalFormatting sqref="V3:X3">
    <cfRule type="expression" dxfId="21" priority="16">
      <formula>ISBLANK($V$6)</formula>
    </cfRule>
  </conditionalFormatting>
  <conditionalFormatting sqref="B48:N48 O47:R48 T47:X48 S48">
    <cfRule type="expression" dxfId="20" priority="19">
      <formula>ISBLANK($V$6)</formula>
    </cfRule>
  </conditionalFormatting>
  <conditionalFormatting sqref="B31:B36 B37:E38 B39:K44 B45:B46 B47:C47 B48:J48">
    <cfRule type="expression" dxfId="19" priority="17">
      <formula>ISBLANK($V$6)</formula>
    </cfRule>
  </conditionalFormatting>
  <conditionalFormatting sqref="W5:X5">
    <cfRule type="expression" dxfId="18" priority="15">
      <formula>ISBLANK($V$6)</formula>
    </cfRule>
  </conditionalFormatting>
  <conditionalFormatting sqref="V5">
    <cfRule type="expression" dxfId="17" priority="14">
      <formula>ISBLANK($V$6)</formula>
    </cfRule>
  </conditionalFormatting>
  <conditionalFormatting sqref="U5">
    <cfRule type="expression" dxfId="16" priority="13">
      <formula>ISBLANK($V$6)</formula>
    </cfRule>
  </conditionalFormatting>
  <conditionalFormatting sqref="D31">
    <cfRule type="expression" dxfId="15" priority="12">
      <formula>ISBLANK($V$6)</formula>
    </cfRule>
  </conditionalFormatting>
  <conditionalFormatting sqref="E31">
    <cfRule type="expression" dxfId="14" priority="11">
      <formula>ISBLANK($V$6)</formula>
    </cfRule>
  </conditionalFormatting>
  <conditionalFormatting sqref="F31">
    <cfRule type="expression" dxfId="13" priority="10">
      <formula>ISBLANK($V$6)</formula>
    </cfRule>
  </conditionalFormatting>
  <conditionalFormatting sqref="I31">
    <cfRule type="expression" dxfId="12" priority="8">
      <formula>ISBLANK($V$6)</formula>
    </cfRule>
  </conditionalFormatting>
  <conditionalFormatting sqref="G31">
    <cfRule type="expression" dxfId="11" priority="7">
      <formula>ISBLANK($V$6)</formula>
    </cfRule>
  </conditionalFormatting>
  <conditionalFormatting sqref="H31">
    <cfRule type="expression" dxfId="10" priority="6">
      <formula>ISBLANK($V$6)</formula>
    </cfRule>
  </conditionalFormatting>
  <conditionalFormatting sqref="K31">
    <cfRule type="expression" dxfId="9" priority="5">
      <formula>ISBLANK($V$6)</formula>
    </cfRule>
  </conditionalFormatting>
  <conditionalFormatting sqref="J31">
    <cfRule type="expression" dxfId="8" priority="4">
      <formula>ISBLANK($V$6)</formula>
    </cfRule>
  </conditionalFormatting>
  <conditionalFormatting sqref="L31">
    <cfRule type="expression" dxfId="7" priority="3">
      <formula>ISBLANK($V$6)</formula>
    </cfRule>
  </conditionalFormatting>
  <conditionalFormatting sqref="M31">
    <cfRule type="expression" dxfId="6" priority="2">
      <formula>ISBLANK($V$6)</formula>
    </cfRule>
  </conditionalFormatting>
  <conditionalFormatting sqref="V8">
    <cfRule type="expression" dxfId="5" priority="1">
      <formula>ISBLANK($V$6)</formula>
    </cfRule>
  </conditionalFormatting>
  <dataValidations xWindow="1144" yWindow="360" count="25">
    <dataValidation type="list" allowBlank="1" showInputMessage="1" showErrorMessage="1" sqref="F2" xr:uid="{C78ECBD7-4F76-426F-8BE9-1D8047836D24}">
      <formula1>"Deutsch,English"</formula1>
    </dataValidation>
    <dataValidation type="list" allowBlank="1" showInputMessage="1" showErrorMessage="1" sqref="M14:P15" xr:uid="{B4AD5FF9-ED35-4355-8C63-86991701E34D}">
      <formula1>$AD$27:$AD$39</formula1>
    </dataValidation>
    <dataValidation type="list" allowBlank="1" showInputMessage="1" sqref="Q11:Q17 M17:M18 M20:M21" xr:uid="{981917B6-9215-4B09-ADEB-19A8776C3C2F}">
      <formula1>"X"</formula1>
    </dataValidation>
    <dataValidation type="list" allowBlank="1" showInputMessage="1" sqref="M19" xr:uid="{99E8A2E6-EA72-4DBC-9610-9C63E5719C5B}">
      <formula1>"F, W"</formula1>
    </dataValidation>
    <dataValidation allowBlank="1" showInputMessage="1" showErrorMessage="1" promptTitle="Input field" prompt="This Input is done by DP PA AP SUP." sqref="B45:K50 N47:X50 L31:M50 B31:K38 N31:N32 W3:W7 V3:V8 X3:X5 Z30" xr:uid="{4D52FCD6-5FE2-4D3C-9871-7F1D3A4F6503}"/>
    <dataValidation type="list" allowBlank="1" showInputMessage="1" showErrorMessage="1" sqref="P17" xr:uid="{76833662-5234-4D00-BC4E-9EDAF78D0986}">
      <formula1>$AD$42:$AD$62</formula1>
    </dataValidation>
    <dataValidation type="list" allowBlank="1" showInputMessage="1" showErrorMessage="1" sqref="U29" xr:uid="{96FB1244-DEE1-4E60-8B85-F24DDAFC4235}">
      <formula1>"°C,°F"</formula1>
    </dataValidation>
    <dataValidation type="list" allowBlank="1" showInputMessage="1" showErrorMessage="1" sqref="O17" xr:uid="{02BA27B0-9860-4CB3-A21B-A7F70BD82E95}">
      <formula1>"ATEX,IECEx,FM/CSA,-"</formula1>
    </dataValidation>
    <dataValidation type="list" allowBlank="1" showInputMessage="1" showErrorMessage="1" sqref="U27" xr:uid="{C6C969F6-3B78-4F09-8DFC-2991E218EC01}">
      <formula1>"°C,°F,ppm,% rel."</formula1>
    </dataValidation>
    <dataValidation type="list" allowBlank="1" showInputMessage="1" showErrorMessage="1" sqref="U28" xr:uid="{28F18D21-0A80-49D7-9A89-8C57B7D84268}">
      <formula1>"hPa abs.,mbar abs.,kPa abs."</formula1>
    </dataValidation>
    <dataValidation type="list" allowBlank="1" showInputMessage="1" showErrorMessage="1" sqref="U30:X30" xr:uid="{C15365AC-AFBF-4360-B3C1-BD60C5775726}">
      <formula1>$AB$12:$AB$22</formula1>
    </dataValidation>
    <dataValidation type="custom" allowBlank="1" showInputMessage="1" showErrorMessage="1" errorTitle="Eingabefeld / Input field" error="Keine Kundeneingabefeld._x000a_No clients input field." promptTitle="Input field" prompt="This Input is done by DP PA AP SUP." sqref="N33:O46 P45:P46 P33:P40" xr:uid="{5A368F67-D6F8-4FF3-A3B2-C9D739CF4CB4}">
      <formula1>NOT(W6)</formula1>
    </dataValidation>
    <dataValidation type="custom" allowBlank="1" showInputMessage="1" showErrorMessage="1" errorTitle="Eingabefeld / Input field" error="Keine Kundeneingabefeld._x000a_No clients input field." promptTitle="Input field" prompt="This Input is done by DP PA AP SUP." sqref="V44:V46" xr:uid="{F91A782D-B1CE-4565-BDD3-E4B172DDAEC5}">
      <formula1>NOT(AF18)</formula1>
    </dataValidation>
    <dataValidation type="list" allowBlank="1" showInputMessage="1" sqref="C14 C16:E21" xr:uid="{E2E3F7D5-5E6E-405D-B1A7-79D4D01AA701}">
      <formula1>$AF$4:$AF$33</formula1>
    </dataValidation>
    <dataValidation type="custom" allowBlank="1" showInputMessage="1" showErrorMessage="1" errorTitle="Eingabefeld / Input field" error="Keine Kundeneingabefeld._x000a_No clients input field." promptTitle="Input field" prompt="This Input is done by DP PA AP SUP." sqref="R39" xr:uid="{79A8831F-8F35-4BB3-BA30-378A4A2774CC}">
      <formula1>NOT(AC12)</formula1>
    </dataValidation>
    <dataValidation type="custom" allowBlank="1" showInputMessage="1" showErrorMessage="1" errorTitle="Eingabefeld / Input field" error="Keine Kundeneingabefeld._x000a_No clients input field." promptTitle="Input field" prompt="This Input is done by DP PA AP SUP." sqref="S39 P41:Q44" xr:uid="{4B45EF8E-785E-4473-8E5D-2E89FD03A4A1}">
      <formula1>NOT(#REF!)</formula1>
    </dataValidation>
    <dataValidation type="custom" showInputMessage="1" showErrorMessage="1" errorTitle="FEHLER /ERROR" error="Keine Kundeneingabefeld._x000a_No clients input field." sqref="M4:O8" xr:uid="{8A73AC3A-F212-4E64-94AD-57CD5902A881}">
      <formula1>NOT(W6)</formula1>
    </dataValidation>
    <dataValidation type="custom" showInputMessage="1" showErrorMessage="1" errorTitle="FEHLER /ERROR" error="Keine Kundeneingabefeld._x000a_No clients input field." sqref="P4:T8" xr:uid="{B63A9F66-154D-480B-B448-E610E130DB05}">
      <formula1>NOT(AA6)</formula1>
    </dataValidation>
    <dataValidation type="custom" allowBlank="1" showInputMessage="1" showErrorMessage="1" errorTitle="Eingabefeld / Input field" error="Keine Kundeneingabefeld._x000a_No clients input field." promptTitle="Input field" prompt="This Input is done by DP PA AP SUP." sqref="B39:D44" xr:uid="{D93A068C-8449-4802-B179-A0C670D37DBF}">
      <formula1>NOT(W6)</formula1>
    </dataValidation>
    <dataValidation type="custom" allowBlank="1" showInputMessage="1" showErrorMessage="1" errorTitle="Eingabefeld / Input field" error="Keine Kundeneingabefeld._x000a_No clients input field." promptTitle="Input field" prompt="This Input is done by DP PA AP SUP." sqref="E39:K44" xr:uid="{27C0D4B0-43D1-4A42-B5D0-BD87DBF81ABB}">
      <formula1>NOT(AA6)</formula1>
    </dataValidation>
    <dataValidation type="custom" allowBlank="1" showInputMessage="1" showErrorMessage="1" errorTitle="Eingabefeld / Input field" error="Keine Kundeneingabefeld._x000a_No clients input field." promptTitle="Input field" prompt="This Input is done by DP PA AP SUP." sqref="V33:V43 Q45:Q46 Q33:Q40 R40:S46 R33:S38 T33:U46 X33:X46 W33:W41" xr:uid="{7BDA5CFF-73DD-44D1-9A39-81E8C5492E05}">
      <formula1>NOT(AA6)</formula1>
    </dataValidation>
    <dataValidation type="list" allowBlank="1" sqref="U12:U26" xr:uid="{DC2FDBD8-7872-4E17-BEC4-D9EFDA2B8A8E}">
      <formula1>$AG$35:$AG$38</formula1>
    </dataValidation>
    <dataValidation type="custom" allowBlank="1" showInputMessage="1" showErrorMessage="1" errorTitle="Eingabefeld / Input field" error="Keine Kundeneingabefeld._x000a_No clients input field." promptTitle="Input field" prompt="This Input is done by DP PA AP SUP." sqref="W42:W46" xr:uid="{678FC45C-D982-46D6-92BE-C877D88907EE}">
      <formula1>NOT(AG22)</formula1>
    </dataValidation>
    <dataValidation type="list" allowBlank="1" showInputMessage="1" promptTitle="measuring range" prompt="chose min. measuring range according to_x000a_rating plate" sqref="F14:G14 F16:G16 F18:G18 F20:G20" xr:uid="{B93B6233-B178-476B-BE96-8E83BB182DAF}">
      <formula1>$AG$4:$AG$32</formula1>
    </dataValidation>
    <dataValidation type="list" allowBlank="1" showInputMessage="1" promptTitle="measuring range" prompt="chose max. measuring range according to_x000a_rating plate" sqref="F15:G15 F17:G17 F19:G19 F21:G21" xr:uid="{1C5B6BC2-2B6E-44CA-9E8F-C0C6E28E76D0}">
      <formula1>$AH$4:$AH$32</formula1>
    </dataValidation>
  </dataValidations>
  <hyperlinks>
    <hyperlink ref="M4:T8" r:id="rId1" display="https://support.industry.siemens.com/cs/my/" xr:uid="{00000000-0004-0000-0000-000000000000}"/>
  </hyperlinks>
  <printOptions horizontalCentered="1" verticalCentered="1"/>
  <pageMargins left="0.59055118110236227" right="0.59055118110236227" top="0.51181102362204722" bottom="0.59055118110236227" header="0.51181102362204722" footer="0.47244094488188981"/>
  <pageSetup paperSize="9" scale="77" orientation="landscape" r:id="rId2"/>
  <headerFooter alignWithMargins="0">
    <oddFooter>&amp;L&amp;9Intern  PD PA AP&amp;8 - 01/2018&amp;C&amp;8&amp;A / &amp;F&amp;R&amp;8Druck:  &amp;D &amp;T</oddFooter>
  </headerFooter>
  <extLst>
    <ext xmlns:x14="http://schemas.microsoft.com/office/spreadsheetml/2009/9/main" uri="{78C0D931-6437-407d-A8EE-F0AAD7539E65}">
      <x14:conditionalFormattings>
        <x14:conditionalFormatting xmlns:xm="http://schemas.microsoft.com/office/excel/2006/main">
          <x14:cfRule type="containsText" priority="65" operator="containsText" id="{F6EF824B-B341-4237-B9D0-E628560566B5}">
            <xm:f>NOT(ISERROR(SEARCH("-",O17)))</xm:f>
            <xm:f>"-"</xm:f>
            <x14:dxf>
              <fill>
                <patternFill>
                  <bgColor theme="8" tint="-0.24994659260841701"/>
                </patternFill>
              </fill>
            </x14:dxf>
          </x14:cfRule>
          <xm:sqref>O17:P17</xm:sqref>
        </x14:conditionalFormatting>
        <x14:conditionalFormatting xmlns:xm="http://schemas.microsoft.com/office/excel/2006/main">
          <x14:cfRule type="containsText" priority="56" operator="containsText" id="{4920A33A-2D9F-43C7-8C9C-8BE033AA3D96}">
            <xm:f>NOT(ISERROR(SEARCH($V$3,V3)))</xm:f>
            <xm:f>$V$3</xm:f>
            <x14:dxf>
              <font>
                <color theme="0"/>
              </font>
              <fill>
                <patternFill>
                  <bgColor rgb="FFFF0000"/>
                </patternFill>
              </fill>
              <border>
                <left style="thin">
                  <color auto="1"/>
                </left>
                <right style="thin">
                  <color auto="1"/>
                </right>
              </border>
            </x14:dxf>
          </x14:cfRule>
          <xm:sqref>V3:X3</xm:sqref>
        </x14:conditionalFormatting>
        <x14:conditionalFormatting xmlns:xm="http://schemas.microsoft.com/office/excel/2006/main">
          <x14:cfRule type="containsText" priority="54" operator="containsText" id="{21A469EB-0567-4AD0-AEB8-E9A01C7E4B68}">
            <xm:f>NOT(ISERROR(SEARCH($D$47,D47)))</xm:f>
            <xm:f>$D$47</xm:f>
            <x14:dxf>
              <border>
                <left style="thin">
                  <color auto="1"/>
                </left>
                <right style="thin">
                  <color auto="1"/>
                </right>
                <top style="thin">
                  <color auto="1"/>
                </top>
                <bottom style="thin">
                  <color auto="1"/>
                </bottom>
                <vertical/>
                <horizontal/>
              </border>
            </x14:dxf>
          </x14:cfRule>
          <xm:sqref>D47:F47</xm:sqref>
        </x14:conditionalFormatting>
        <x14:conditionalFormatting xmlns:xm="http://schemas.microsoft.com/office/excel/2006/main">
          <x14:cfRule type="containsText" priority="52" operator="containsText" id="{6FE91E91-8C6B-4121-B355-4A280DDF009B}">
            <xm:f>NOT(ISERROR(SEARCH($D$47,B39)))</xm:f>
            <xm:f>$D$47</xm:f>
            <x14:dxf>
              <border>
                <left style="thin">
                  <color auto="1"/>
                </left>
                <right style="thin">
                  <color auto="1"/>
                </right>
                <top style="thin">
                  <color auto="1"/>
                </top>
                <bottom style="thin">
                  <color auto="1"/>
                </bottom>
                <vertical/>
                <horizontal/>
              </border>
            </x14:dxf>
          </x14:cfRule>
          <xm:sqref>B39</xm:sqref>
        </x14:conditionalFormatting>
        <x14:conditionalFormatting xmlns:xm="http://schemas.microsoft.com/office/excel/2006/main">
          <x14:cfRule type="containsText" priority="51" operator="containsText" id="{281A65B7-6BAC-4523-8867-F57D9061DCEA}">
            <xm:f>NOT(ISERROR(SEARCH($B$39,B39)))</xm:f>
            <xm:f>$B$39</xm:f>
            <x14:dxf>
              <font>
                <b/>
                <i val="0"/>
                <color theme="0"/>
              </font>
              <numFmt numFmtId="30" formatCode="@"/>
              <fill>
                <patternFill>
                  <bgColor rgb="FFFF0000"/>
                </patternFill>
              </fill>
              <border>
                <left style="thin">
                  <color auto="1"/>
                </left>
                <right style="thin">
                  <color auto="1"/>
                </right>
                <top style="thin">
                  <color auto="1"/>
                </top>
                <bottom style="thin">
                  <color auto="1"/>
                </bottom>
                <vertical/>
                <horizontal/>
              </border>
            </x14:dxf>
          </x14:cfRule>
          <xm:sqref>B39:K44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Anfrage - Inquiry</vt:lpstr>
      <vt:lpstr>'Anfrage - Inquiry'!Druckbereich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RFQ</dc:title>
  <dc:creator>sebastian1.kurz@siemens.com</dc:creator>
  <cp:keywords>C_Restricted</cp:keywords>
  <cp:lastModifiedBy>Kurz, Sebastian (DI PA AP SUP 3)</cp:lastModifiedBy>
  <cp:lastPrinted>2019-04-23T09:08:07Z</cp:lastPrinted>
  <dcterms:created xsi:type="dcterms:W3CDTF">1998-07-28T11:43:51Z</dcterms:created>
  <dcterms:modified xsi:type="dcterms:W3CDTF">2021-03-23T11:36:19Z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Restricted</vt:lpwstr>
  </property>
  <property fmtid="{D5CDD505-2E9C-101B-9397-08002B2CF9AE}" pid="3" name="_AdHocReviewCycleID">
    <vt:i4>1721572414</vt:i4>
  </property>
  <property fmtid="{D5CDD505-2E9C-101B-9397-08002B2CF9AE}" pid="4" name="_NewReviewCycle">
    <vt:lpwstr/>
  </property>
  <property fmtid="{D5CDD505-2E9C-101B-9397-08002B2CF9AE}" pid="5" name="_EmailSubject">
    <vt:lpwstr>Zone 0 Anfragen</vt:lpwstr>
  </property>
  <property fmtid="{D5CDD505-2E9C-101B-9397-08002B2CF9AE}" pid="6" name="_AuthorEmail">
    <vt:lpwstr>sebastian1.kurz@siemens.com</vt:lpwstr>
  </property>
  <property fmtid="{D5CDD505-2E9C-101B-9397-08002B2CF9AE}" pid="7" name="_AuthorEmailDisplayName">
    <vt:lpwstr>Kurz, Sebastian (PD PA AP SUP 3)</vt:lpwstr>
  </property>
  <property fmtid="{D5CDD505-2E9C-101B-9397-08002B2CF9AE}" pid="8" name="_ReviewingToolsShownOnce">
    <vt:lpwstr/>
  </property>
  <property fmtid="{D5CDD505-2E9C-101B-9397-08002B2CF9AE}" pid="9" name="MSIP_Label_a59b6cd5-d141-4a33-8bf1-0ca04484304f_Enabled">
    <vt:lpwstr>true</vt:lpwstr>
  </property>
  <property fmtid="{D5CDD505-2E9C-101B-9397-08002B2CF9AE}" pid="10" name="MSIP_Label_a59b6cd5-d141-4a33-8bf1-0ca04484304f_SetDate">
    <vt:lpwstr>2021-03-23T11:36:19Z</vt:lpwstr>
  </property>
  <property fmtid="{D5CDD505-2E9C-101B-9397-08002B2CF9AE}" pid="11" name="MSIP_Label_a59b6cd5-d141-4a33-8bf1-0ca04484304f_Method">
    <vt:lpwstr>Standard</vt:lpwstr>
  </property>
  <property fmtid="{D5CDD505-2E9C-101B-9397-08002B2CF9AE}" pid="12" name="MSIP_Label_a59b6cd5-d141-4a33-8bf1-0ca04484304f_Name">
    <vt:lpwstr>restricted-default</vt:lpwstr>
  </property>
  <property fmtid="{D5CDD505-2E9C-101B-9397-08002B2CF9AE}" pid="13" name="MSIP_Label_a59b6cd5-d141-4a33-8bf1-0ca04484304f_SiteId">
    <vt:lpwstr>38ae3bcd-9579-4fd4-adda-b42e1495d55a</vt:lpwstr>
  </property>
  <property fmtid="{D5CDD505-2E9C-101B-9397-08002B2CF9AE}" pid="14" name="MSIP_Label_a59b6cd5-d141-4a33-8bf1-0ca04484304f_ActionId">
    <vt:lpwstr>243d7bb4-8013-4d6c-99a4-a10f5cb67eec</vt:lpwstr>
  </property>
  <property fmtid="{D5CDD505-2E9C-101B-9397-08002B2CF9AE}" pid="15" name="MSIP_Label_a59b6cd5-d141-4a33-8bf1-0ca04484304f_ContentBits">
    <vt:lpwstr>0</vt:lpwstr>
  </property>
  <property fmtid="{D5CDD505-2E9C-101B-9397-08002B2CF9AE}" pid="16" name="Document_Confidentiality">
    <vt:lpwstr>Restricted</vt:lpwstr>
  </property>
</Properties>
</file>